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nrel.gov\shared\6A42\ESI\FY2019\IAC\FEMP\Website\Content\re-de\solar hot water system calculator\"/>
    </mc:Choice>
  </mc:AlternateContent>
  <xr:revisionPtr revIDLastSave="0" documentId="8_{B770AC25-5439-4AC5-8FBD-2D4A6691EE41}" xr6:coauthVersionLast="47" xr6:coauthVersionMax="47" xr10:uidLastSave="{00000000-0000-0000-0000-000000000000}"/>
  <bookViews>
    <workbookView xWindow="380" yWindow="760" windowWidth="17220" windowHeight="13050" xr2:uid="{00000000-000D-0000-FFFF-FFFF00000000}"/>
  </bookViews>
  <sheets>
    <sheet name="Calculations (English Units)" sheetId="5" r:id="rId1"/>
    <sheet name="Calculations (Metric Units)" sheetId="1" r:id="rId2"/>
    <sheet name="Unit Conversions" sheetId="6" r:id="rId3"/>
    <sheet name="Hot Water Use" sheetId="4" r:id="rId4"/>
    <sheet name="Resource Data" sheetId="2" r:id="rId5"/>
    <sheet name="Cost Data" sheetId="3"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6" l="1"/>
  <c r="G18" i="5"/>
  <c r="G29" i="5" s="1"/>
  <c r="D18" i="5"/>
  <c r="D29" i="5" s="1"/>
  <c r="D9" i="3"/>
  <c r="B9" i="3" s="1"/>
  <c r="D8" i="3"/>
  <c r="B8" i="3" s="1"/>
  <c r="D7" i="3"/>
  <c r="B7" i="3" s="1"/>
  <c r="D6" i="3"/>
  <c r="D5" i="3"/>
  <c r="B5" i="3" s="1"/>
  <c r="D4" i="3"/>
  <c r="B4" i="3" s="1"/>
  <c r="D3" i="3"/>
  <c r="B3" i="3" s="1"/>
  <c r="A9" i="3"/>
  <c r="A8" i="3"/>
  <c r="A7" i="3"/>
  <c r="A6" i="3"/>
  <c r="A5" i="3"/>
  <c r="A4" i="3"/>
  <c r="A3" i="3"/>
  <c r="B6" i="3"/>
  <c r="G28" i="5" l="1"/>
  <c r="D28" i="5"/>
  <c r="D33" i="5" s="1"/>
  <c r="G18" i="1"/>
  <c r="G28" i="1" s="1"/>
  <c r="D18" i="1"/>
  <c r="D29" i="1" s="1"/>
  <c r="G30" i="5" l="1"/>
  <c r="G33" i="5"/>
  <c r="G29" i="1"/>
  <c r="G30" i="1"/>
  <c r="G32" i="1" s="1"/>
  <c r="G36" i="5"/>
  <c r="G38" i="5" s="1"/>
  <c r="D30" i="5"/>
  <c r="D36" i="5"/>
  <c r="G32" i="5"/>
  <c r="G37" i="5" s="1"/>
  <c r="G31" i="5"/>
  <c r="D28" i="1"/>
  <c r="D36" i="1" s="1"/>
  <c r="D38" i="1" s="1"/>
  <c r="G40" i="5" l="1"/>
  <c r="D38" i="5"/>
  <c r="D31" i="5"/>
  <c r="D32" i="5"/>
  <c r="D37" i="5" s="1"/>
  <c r="D40" i="5" s="1"/>
  <c r="G39" i="5"/>
  <c r="G33" i="1"/>
  <c r="G36" i="1"/>
  <c r="G38" i="1" s="1"/>
  <c r="D30" i="1"/>
  <c r="D33" i="1"/>
  <c r="G31" i="1"/>
  <c r="D39" i="5" l="1"/>
  <c r="G37" i="1"/>
  <c r="D32" i="1"/>
  <c r="D37" i="1" s="1"/>
  <c r="D31" i="1"/>
  <c r="G40" i="1" l="1"/>
  <c r="G39" i="1"/>
  <c r="D40" i="1" l="1"/>
  <c r="D39" i="1"/>
</calcChain>
</file>

<file path=xl/sharedStrings.xml><?xml version="1.0" encoding="utf-8"?>
<sst xmlns="http://schemas.openxmlformats.org/spreadsheetml/2006/main" count="784" uniqueCount="523">
  <si>
    <t>Hot Water Use Information</t>
  </si>
  <si>
    <r>
      <t>Q</t>
    </r>
    <r>
      <rPr>
        <vertAlign val="subscript"/>
        <sz val="11"/>
        <color indexed="8"/>
        <rFont val="Calibri"/>
        <family val="2"/>
      </rPr>
      <t>load</t>
    </r>
  </si>
  <si>
    <t>kWh/day</t>
  </si>
  <si>
    <r>
      <t>η</t>
    </r>
    <r>
      <rPr>
        <sz val="11"/>
        <rFont val="Calibri"/>
        <family val="2"/>
      </rPr>
      <t xml:space="preserve"> </t>
    </r>
    <r>
      <rPr>
        <vertAlign val="subscript"/>
        <sz val="11"/>
        <rFont val="Calibri"/>
        <family val="2"/>
      </rPr>
      <t>heating</t>
    </r>
  </si>
  <si>
    <r>
      <t>η</t>
    </r>
    <r>
      <rPr>
        <sz val="11"/>
        <rFont val="Calibri"/>
        <family val="2"/>
      </rPr>
      <t xml:space="preserve"> </t>
    </r>
    <r>
      <rPr>
        <vertAlign val="subscript"/>
        <sz val="11"/>
        <rFont val="Calibri"/>
        <family val="2"/>
      </rPr>
      <t>solar</t>
    </r>
  </si>
  <si>
    <t>% Utilization</t>
  </si>
  <si>
    <r>
      <t>I</t>
    </r>
    <r>
      <rPr>
        <vertAlign val="subscript"/>
        <sz val="11"/>
        <rFont val="Calibri"/>
        <family val="2"/>
      </rPr>
      <t>C,max</t>
    </r>
  </si>
  <si>
    <t>Maximum daily solar insolation on tilt=latitude.</t>
  </si>
  <si>
    <r>
      <t>kWh/m</t>
    </r>
    <r>
      <rPr>
        <vertAlign val="superscript"/>
        <sz val="11"/>
        <color indexed="8"/>
        <rFont val="Calibri"/>
        <family val="2"/>
      </rPr>
      <t>2</t>
    </r>
    <r>
      <rPr>
        <sz val="11"/>
        <color indexed="8"/>
        <rFont val="Calibri"/>
        <family val="2"/>
      </rPr>
      <t>/day</t>
    </r>
  </si>
  <si>
    <r>
      <t>Btu/ft</t>
    </r>
    <r>
      <rPr>
        <vertAlign val="superscript"/>
        <sz val="11"/>
        <color indexed="8"/>
        <rFont val="Calibri"/>
        <family val="2"/>
      </rPr>
      <t>2</t>
    </r>
    <r>
      <rPr>
        <sz val="11"/>
        <color indexed="8"/>
        <rFont val="Calibri"/>
        <family val="2"/>
      </rPr>
      <t>/day</t>
    </r>
  </si>
  <si>
    <r>
      <t>I</t>
    </r>
    <r>
      <rPr>
        <vertAlign val="subscript"/>
        <sz val="11"/>
        <rFont val="Calibri"/>
        <family val="2"/>
      </rPr>
      <t>C,ave</t>
    </r>
  </si>
  <si>
    <t>Average daily solar insolation on tilt=latitude.</t>
  </si>
  <si>
    <r>
      <t>A</t>
    </r>
    <r>
      <rPr>
        <vertAlign val="subscript"/>
        <sz val="11"/>
        <rFont val="Calibri"/>
        <family val="2"/>
      </rPr>
      <t>C</t>
    </r>
  </si>
  <si>
    <r>
      <t>ft</t>
    </r>
    <r>
      <rPr>
        <vertAlign val="superscript"/>
        <sz val="11"/>
        <color indexed="8"/>
        <rFont val="Calibri"/>
        <family val="2"/>
      </rPr>
      <t>2</t>
    </r>
  </si>
  <si>
    <r>
      <t>Q</t>
    </r>
    <r>
      <rPr>
        <vertAlign val="subscript"/>
        <sz val="11"/>
        <rFont val="Calibri"/>
        <family val="2"/>
      </rPr>
      <t>load</t>
    </r>
  </si>
  <si>
    <t>kWh/year</t>
  </si>
  <si>
    <r>
      <t>Q</t>
    </r>
    <r>
      <rPr>
        <vertAlign val="subscript"/>
        <sz val="11"/>
        <rFont val="Calibri"/>
        <family val="2"/>
      </rPr>
      <t>solar</t>
    </r>
  </si>
  <si>
    <t>SF</t>
  </si>
  <si>
    <r>
      <t>Q</t>
    </r>
    <r>
      <rPr>
        <vertAlign val="subscript"/>
        <sz val="11"/>
        <rFont val="Calibri"/>
        <family val="2"/>
      </rPr>
      <t>savings</t>
    </r>
  </si>
  <si>
    <r>
      <t>Q</t>
    </r>
    <r>
      <rPr>
        <vertAlign val="subscript"/>
        <sz val="11"/>
        <rFont val="Calibri"/>
        <family val="2"/>
      </rPr>
      <t>pump</t>
    </r>
  </si>
  <si>
    <t xml:space="preserve">Economic Results </t>
  </si>
  <si>
    <r>
      <t>C</t>
    </r>
    <r>
      <rPr>
        <vertAlign val="subscript"/>
        <sz val="11"/>
        <rFont val="Calibri"/>
        <family val="2"/>
      </rPr>
      <t>initial</t>
    </r>
  </si>
  <si>
    <r>
      <t>C</t>
    </r>
    <r>
      <rPr>
        <vertAlign val="subscript"/>
        <sz val="11"/>
        <color indexed="8"/>
        <rFont val="Calibri"/>
        <family val="2"/>
      </rPr>
      <t>savings</t>
    </r>
  </si>
  <si>
    <r>
      <t>C</t>
    </r>
    <r>
      <rPr>
        <vertAlign val="subscript"/>
        <sz val="11"/>
        <rFont val="Calibri"/>
        <family val="2"/>
      </rPr>
      <t>O&amp;M</t>
    </r>
  </si>
  <si>
    <r>
      <t>V</t>
    </r>
    <r>
      <rPr>
        <vertAlign val="subscript"/>
        <sz val="11"/>
        <color rgb="FF000000"/>
        <rFont val="Calibri"/>
        <family val="2"/>
      </rPr>
      <t>daily</t>
    </r>
  </si>
  <si>
    <t>liters/day</t>
  </si>
  <si>
    <r>
      <t>T</t>
    </r>
    <r>
      <rPr>
        <vertAlign val="subscript"/>
        <sz val="11"/>
        <color rgb="FF000000"/>
        <rFont val="Calibri"/>
        <family val="2"/>
      </rPr>
      <t>cold</t>
    </r>
  </si>
  <si>
    <r>
      <t>T</t>
    </r>
    <r>
      <rPr>
        <vertAlign val="subscript"/>
        <sz val="11"/>
        <color rgb="FF000000"/>
        <rFont val="Calibri"/>
        <family val="2"/>
      </rPr>
      <t>hot</t>
    </r>
  </si>
  <si>
    <t>Hot Water Delivery Temperature</t>
  </si>
  <si>
    <t xml:space="preserve">F </t>
  </si>
  <si>
    <t xml:space="preserve">C </t>
  </si>
  <si>
    <r>
      <t>C</t>
    </r>
    <r>
      <rPr>
        <vertAlign val="subscript"/>
        <sz val="11"/>
        <color rgb="FF000000"/>
        <rFont val="Calibri"/>
        <family val="2"/>
      </rPr>
      <t>unit</t>
    </r>
  </si>
  <si>
    <t xml:space="preserve">Unit Cost of Solar Water System </t>
  </si>
  <si>
    <t>CITY</t>
  </si>
  <si>
    <t>Alabama</t>
  </si>
  <si>
    <t xml:space="preserve">Huntsville </t>
  </si>
  <si>
    <t>Florida</t>
  </si>
  <si>
    <t xml:space="preserve">Tampa </t>
  </si>
  <si>
    <t>New York</t>
  </si>
  <si>
    <t>Buffalo</t>
  </si>
  <si>
    <t>Alaska</t>
  </si>
  <si>
    <t xml:space="preserve">Anchorage </t>
  </si>
  <si>
    <t xml:space="preserve">Orlando </t>
  </si>
  <si>
    <t xml:space="preserve">New York </t>
  </si>
  <si>
    <t xml:space="preserve">Juneau </t>
  </si>
  <si>
    <t>Key West</t>
  </si>
  <si>
    <t>North Carolina</t>
  </si>
  <si>
    <t xml:space="preserve">Charlotte </t>
  </si>
  <si>
    <t>Arizona</t>
  </si>
  <si>
    <t xml:space="preserve">Chandler </t>
  </si>
  <si>
    <t xml:space="preserve">Fort Lauderdale </t>
  </si>
  <si>
    <t xml:space="preserve">Raleigh </t>
  </si>
  <si>
    <t>Flagstaff</t>
  </si>
  <si>
    <t>Georgia</t>
  </si>
  <si>
    <t xml:space="preserve">Atlanta </t>
  </si>
  <si>
    <t xml:space="preserve">Greensboro </t>
  </si>
  <si>
    <t xml:space="preserve">Mesa </t>
  </si>
  <si>
    <t>Hawaii</t>
  </si>
  <si>
    <t>Hilo</t>
  </si>
  <si>
    <t xml:space="preserve">Honolulu </t>
  </si>
  <si>
    <t>North Dakota</t>
  </si>
  <si>
    <t>Fargo</t>
  </si>
  <si>
    <t xml:space="preserve">Phoenix </t>
  </si>
  <si>
    <t>Idaho</t>
  </si>
  <si>
    <t>Boise</t>
  </si>
  <si>
    <t>Ohio</t>
  </si>
  <si>
    <t xml:space="preserve">Columbus </t>
  </si>
  <si>
    <t xml:space="preserve">Scottsdale </t>
  </si>
  <si>
    <t>Illinois</t>
  </si>
  <si>
    <t xml:space="preserve">Aurora </t>
  </si>
  <si>
    <t>Oklahoma</t>
  </si>
  <si>
    <t>Oklahoma City</t>
  </si>
  <si>
    <t xml:space="preserve">Tucson </t>
  </si>
  <si>
    <t xml:space="preserve">Joliet </t>
  </si>
  <si>
    <t>Oregon</t>
  </si>
  <si>
    <t xml:space="preserve">Portland </t>
  </si>
  <si>
    <t>California</t>
  </si>
  <si>
    <t>Bakersfield</t>
  </si>
  <si>
    <t>Chicago</t>
  </si>
  <si>
    <t xml:space="preserve">Salem </t>
  </si>
  <si>
    <t>Chula Vista</t>
  </si>
  <si>
    <t>Indiana</t>
  </si>
  <si>
    <t xml:space="preserve">Fort Wayne </t>
  </si>
  <si>
    <t>Pennsylvania</t>
  </si>
  <si>
    <t>Philadelphia</t>
  </si>
  <si>
    <t>Fresno</t>
  </si>
  <si>
    <t>Kansas</t>
  </si>
  <si>
    <t xml:space="preserve">Overland Park </t>
  </si>
  <si>
    <t>Rhode Island</t>
  </si>
  <si>
    <t>Providence</t>
  </si>
  <si>
    <t>Inyokern</t>
  </si>
  <si>
    <t xml:space="preserve">Wichita </t>
  </si>
  <si>
    <t>South Carolina</t>
  </si>
  <si>
    <t>Columbia</t>
  </si>
  <si>
    <t>Lancaster</t>
  </si>
  <si>
    <t>Kentucky</t>
  </si>
  <si>
    <t>Lexington-Fayette</t>
  </si>
  <si>
    <t>South Dakota</t>
  </si>
  <si>
    <t xml:space="preserve">Sioux Falls </t>
  </si>
  <si>
    <t>Long Beach</t>
  </si>
  <si>
    <t>Louisiana</t>
  </si>
  <si>
    <t>Shreveport</t>
  </si>
  <si>
    <t>Tennessee</t>
  </si>
  <si>
    <t>Memphis</t>
  </si>
  <si>
    <t>New Orleans</t>
  </si>
  <si>
    <t>Texas</t>
  </si>
  <si>
    <t>Amarillo</t>
  </si>
  <si>
    <t>Ontario</t>
  </si>
  <si>
    <t>Maine</t>
  </si>
  <si>
    <t>Bangor</t>
  </si>
  <si>
    <t>Arlington</t>
  </si>
  <si>
    <t>Oxnard</t>
  </si>
  <si>
    <t>Maryland</t>
  </si>
  <si>
    <t xml:space="preserve">Baltimore </t>
  </si>
  <si>
    <t>Brownsville</t>
  </si>
  <si>
    <t>Palmdale</t>
  </si>
  <si>
    <t>Massacheusettes</t>
  </si>
  <si>
    <t>Boston</t>
  </si>
  <si>
    <t>Dallas/Fort Worth</t>
  </si>
  <si>
    <t>Riverside</t>
  </si>
  <si>
    <t>Michigan</t>
  </si>
  <si>
    <t>Houghton</t>
  </si>
  <si>
    <t>El Paso</t>
  </si>
  <si>
    <t>Sacramento</t>
  </si>
  <si>
    <t>Detroit</t>
  </si>
  <si>
    <t>Houston</t>
  </si>
  <si>
    <t>San Diego</t>
  </si>
  <si>
    <t>Minnesota</t>
  </si>
  <si>
    <t>Duluth</t>
  </si>
  <si>
    <t>Laredo</t>
  </si>
  <si>
    <t>San Francisco</t>
  </si>
  <si>
    <t>Mississippi</t>
  </si>
  <si>
    <t>Natchez</t>
  </si>
  <si>
    <t>Lubbock</t>
  </si>
  <si>
    <t>Santa Rosa</t>
  </si>
  <si>
    <t>Montana</t>
  </si>
  <si>
    <t xml:space="preserve">Billings </t>
  </si>
  <si>
    <t>San Antonio</t>
  </si>
  <si>
    <t>Stockton</t>
  </si>
  <si>
    <t>Kalispell</t>
  </si>
  <si>
    <t>Utah</t>
  </si>
  <si>
    <t>Salt Lake City</t>
  </si>
  <si>
    <t>Truckee</t>
  </si>
  <si>
    <t>Missouri</t>
  </si>
  <si>
    <t>St. Louis</t>
  </si>
  <si>
    <t>Provo</t>
  </si>
  <si>
    <t>Colorado</t>
  </si>
  <si>
    <t>Eagle</t>
  </si>
  <si>
    <t>Nebraska</t>
  </si>
  <si>
    <t xml:space="preserve">Omaha </t>
  </si>
  <si>
    <t>Vermont</t>
  </si>
  <si>
    <t>Burlington</t>
  </si>
  <si>
    <t>Alamosa</t>
  </si>
  <si>
    <t xml:space="preserve">Lincoln </t>
  </si>
  <si>
    <t>Virginia</t>
  </si>
  <si>
    <t>Richmond</t>
  </si>
  <si>
    <t>Denver</t>
  </si>
  <si>
    <t>Nevada</t>
  </si>
  <si>
    <t xml:space="preserve">Las Vegas </t>
  </si>
  <si>
    <t xml:space="preserve">Chesapeake </t>
  </si>
  <si>
    <t>Fort Collins</t>
  </si>
  <si>
    <t xml:space="preserve">Reno </t>
  </si>
  <si>
    <t xml:space="preserve">Norfolk </t>
  </si>
  <si>
    <t>La Junta</t>
  </si>
  <si>
    <t>New Hampshire</t>
  </si>
  <si>
    <t>Concord</t>
  </si>
  <si>
    <t>Washington</t>
  </si>
  <si>
    <t>Yakima</t>
  </si>
  <si>
    <t>Connecticut</t>
  </si>
  <si>
    <t>Hartford</t>
  </si>
  <si>
    <t>New Jersey</t>
  </si>
  <si>
    <t>Newwark</t>
  </si>
  <si>
    <t xml:space="preserve">Seattle </t>
  </si>
  <si>
    <t>Delaware</t>
  </si>
  <si>
    <t>Wilmington</t>
  </si>
  <si>
    <t>New Mexico</t>
  </si>
  <si>
    <t xml:space="preserve">Albuquerque </t>
  </si>
  <si>
    <t>West Virginia</t>
  </si>
  <si>
    <t xml:space="preserve">Huntington </t>
  </si>
  <si>
    <t xml:space="preserve">Jacksonville </t>
  </si>
  <si>
    <t>Las Cruces</t>
  </si>
  <si>
    <t>Wisconsin</t>
  </si>
  <si>
    <t xml:space="preserve">Madison </t>
  </si>
  <si>
    <t xml:space="preserve">Miami </t>
  </si>
  <si>
    <t>Albany</t>
  </si>
  <si>
    <t>Wyoming</t>
  </si>
  <si>
    <t>Cheyenne</t>
  </si>
  <si>
    <t>Dubois</t>
  </si>
  <si>
    <t>Australia</t>
  </si>
  <si>
    <t>Canberra</t>
  </si>
  <si>
    <t>England</t>
  </si>
  <si>
    <t>Leeds</t>
  </si>
  <si>
    <t>Mali</t>
  </si>
  <si>
    <t>Bamako</t>
  </si>
  <si>
    <t>Austria</t>
  </si>
  <si>
    <t>Vienna</t>
  </si>
  <si>
    <t>London</t>
  </si>
  <si>
    <t>Mexico</t>
  </si>
  <si>
    <t>Chihuahua</t>
  </si>
  <si>
    <t>Azerbaijan</t>
  </si>
  <si>
    <t>Baku</t>
  </si>
  <si>
    <t>Ethiopia</t>
  </si>
  <si>
    <t>Addis Ababa</t>
  </si>
  <si>
    <t>Merida</t>
  </si>
  <si>
    <t>Bahamas</t>
  </si>
  <si>
    <t>Nassau</t>
  </si>
  <si>
    <t>Finland</t>
  </si>
  <si>
    <t>Helsinki</t>
  </si>
  <si>
    <t>Mexico City</t>
  </si>
  <si>
    <t>Bangladesh</t>
  </si>
  <si>
    <t>Chittagong</t>
  </si>
  <si>
    <t>France</t>
  </si>
  <si>
    <t>Marseille</t>
  </si>
  <si>
    <t>Monterey</t>
  </si>
  <si>
    <t>Dhaka</t>
  </si>
  <si>
    <t>Paris</t>
  </si>
  <si>
    <t>Mongolia</t>
  </si>
  <si>
    <t>Ulan Bator</t>
  </si>
  <si>
    <t>Belarus</t>
  </si>
  <si>
    <t>Minsk</t>
  </si>
  <si>
    <t>Lyon</t>
  </si>
  <si>
    <t>Morocco</t>
  </si>
  <si>
    <t>Casablanca</t>
  </si>
  <si>
    <t>Belgium</t>
  </si>
  <si>
    <t>Antwerp</t>
  </si>
  <si>
    <t>Tbilisi</t>
  </si>
  <si>
    <t>Mozambique</t>
  </si>
  <si>
    <t>Maputo</t>
  </si>
  <si>
    <t>Belize</t>
  </si>
  <si>
    <t>San Ignacio</t>
  </si>
  <si>
    <t>Germany</t>
  </si>
  <si>
    <t>Frankfurt</t>
  </si>
  <si>
    <t>Myanmar</t>
  </si>
  <si>
    <t>Mandalay</t>
  </si>
  <si>
    <t>Bhutan</t>
  </si>
  <si>
    <t>Thimpu</t>
  </si>
  <si>
    <t>Hamburg</t>
  </si>
  <si>
    <t>Yangon</t>
  </si>
  <si>
    <t>Bolivia</t>
  </si>
  <si>
    <t>Santa Cruz</t>
  </si>
  <si>
    <t>Munich</t>
  </si>
  <si>
    <t>Nepal</t>
  </si>
  <si>
    <t>Kathmandu</t>
  </si>
  <si>
    <t>Bosnia</t>
  </si>
  <si>
    <t>Sarajevo</t>
  </si>
  <si>
    <t>Iceland</t>
  </si>
  <si>
    <t>Reykyavik</t>
  </si>
  <si>
    <t>Netherlands</t>
  </si>
  <si>
    <t>Amsterdam</t>
  </si>
  <si>
    <t>Brazil</t>
  </si>
  <si>
    <t>Rio de Janeiro</t>
  </si>
  <si>
    <t>India</t>
  </si>
  <si>
    <t>Ahmadabad Gujarat</t>
  </si>
  <si>
    <t>New Zealand</t>
  </si>
  <si>
    <t>Aukland</t>
  </si>
  <si>
    <t>Brasília</t>
  </si>
  <si>
    <t>Bangalore</t>
  </si>
  <si>
    <t>Nicaragua</t>
  </si>
  <si>
    <t>Managua</t>
  </si>
  <si>
    <t>Canada</t>
  </si>
  <si>
    <t>Edmonton</t>
  </si>
  <si>
    <t>Bhopal</t>
  </si>
  <si>
    <t>Nigeria</t>
  </si>
  <si>
    <t>Lagos</t>
  </si>
  <si>
    <t>Montreal</t>
  </si>
  <si>
    <t>Calcutta</t>
  </si>
  <si>
    <t>Norway</t>
  </si>
  <si>
    <t>Oslo</t>
  </si>
  <si>
    <t>Saskatoon</t>
  </si>
  <si>
    <t>Chandigarh</t>
  </si>
  <si>
    <t>Pakistan</t>
  </si>
  <si>
    <t>Faisalabad</t>
  </si>
  <si>
    <t>Toronto</t>
  </si>
  <si>
    <t>Delhi</t>
  </si>
  <si>
    <t>Gujranwala</t>
  </si>
  <si>
    <t>Vancouver</t>
  </si>
  <si>
    <t>Dhera Dun Uttaranchal</t>
  </si>
  <si>
    <t>Hyderabad</t>
  </si>
  <si>
    <t>Winnipeg</t>
  </si>
  <si>
    <t>Gauhati Assam</t>
  </si>
  <si>
    <t>Karachi</t>
  </si>
  <si>
    <t>Yellowknife</t>
  </si>
  <si>
    <t>Goa</t>
  </si>
  <si>
    <t>Lahore</t>
  </si>
  <si>
    <t>Chile</t>
  </si>
  <si>
    <t>Punta Arenas</t>
  </si>
  <si>
    <t>Multan</t>
  </si>
  <si>
    <t>Santiago</t>
  </si>
  <si>
    <t>Itanagar Arunchal</t>
  </si>
  <si>
    <t>Peshawar</t>
  </si>
  <si>
    <t>China</t>
  </si>
  <si>
    <t>Baotou Neimongol</t>
  </si>
  <si>
    <t>Kargil Kashmir</t>
  </si>
  <si>
    <t>Quetta</t>
  </si>
  <si>
    <t>Beihai Guangxi</t>
  </si>
  <si>
    <t>Leh Ladakh</t>
  </si>
  <si>
    <t>Paraguay</t>
  </si>
  <si>
    <t>Asunción</t>
  </si>
  <si>
    <t>Beijing</t>
  </si>
  <si>
    <t>Lucknow Uttar</t>
  </si>
  <si>
    <t>Peru</t>
  </si>
  <si>
    <t>Lima</t>
  </si>
  <si>
    <t>Changsha Hunan</t>
  </si>
  <si>
    <t>Ludhiana Punjab</t>
  </si>
  <si>
    <t>Philippines</t>
  </si>
  <si>
    <t>Davao</t>
  </si>
  <si>
    <t>Chengdu Sichuan</t>
  </si>
  <si>
    <t>Madras</t>
  </si>
  <si>
    <t>Poland</t>
  </si>
  <si>
    <t>Warsaw</t>
  </si>
  <si>
    <t>Chungking</t>
  </si>
  <si>
    <t>Manali Himachal</t>
  </si>
  <si>
    <t>Russia</t>
  </si>
  <si>
    <t>Grozny Chechnya</t>
  </si>
  <si>
    <t>Fuzhou Fujian</t>
  </si>
  <si>
    <t>Mumbai</t>
  </si>
  <si>
    <t>Moscow</t>
  </si>
  <si>
    <t>Guangdong Tianjin</t>
  </si>
  <si>
    <t>Patna Bihar</t>
  </si>
  <si>
    <t>Saudi Arabia</t>
  </si>
  <si>
    <t>Jidda</t>
  </si>
  <si>
    <t>Ganzhou Jiagxi</t>
  </si>
  <si>
    <t>Pune</t>
  </si>
  <si>
    <t>Scotland</t>
  </si>
  <si>
    <t>Edinburgh</t>
  </si>
  <si>
    <t>Guiyang, Guizhou</t>
  </si>
  <si>
    <t>Shrinagar Kashmir</t>
  </si>
  <si>
    <t>Senegal</t>
  </si>
  <si>
    <t>Dakar</t>
  </si>
  <si>
    <t>Haikou Hainan</t>
  </si>
  <si>
    <t>Trivandrum</t>
  </si>
  <si>
    <t>Somalia</t>
  </si>
  <si>
    <t>Mogadishu</t>
  </si>
  <si>
    <t>Harbin Heilongjiang</t>
  </si>
  <si>
    <t>Indonesia</t>
  </si>
  <si>
    <t>Jakarta</t>
  </si>
  <si>
    <t>South Africa</t>
  </si>
  <si>
    <t>Cape Town</t>
  </si>
  <si>
    <t>Hefei Anhui</t>
  </si>
  <si>
    <t>Palembang</t>
  </si>
  <si>
    <t>Pretoria</t>
  </si>
  <si>
    <t>Hong Kong</t>
  </si>
  <si>
    <t>Iran</t>
  </si>
  <si>
    <t>Shiraz</t>
  </si>
  <si>
    <t>Spain</t>
  </si>
  <si>
    <t>Barcelona</t>
  </si>
  <si>
    <t>Jilin Jilin</t>
  </si>
  <si>
    <t>Tabriz</t>
  </si>
  <si>
    <t>Seville</t>
  </si>
  <si>
    <t>Jinzhou Liaoning</t>
  </si>
  <si>
    <t>Tehran</t>
  </si>
  <si>
    <t>Sweden</t>
  </si>
  <si>
    <t>Linkoping</t>
  </si>
  <si>
    <t>Kunming Yunan</t>
  </si>
  <si>
    <t>Iraq</t>
  </si>
  <si>
    <t>Baghdad</t>
  </si>
  <si>
    <t>Switzerland</t>
  </si>
  <si>
    <t>Geneva</t>
  </si>
  <si>
    <t>Lanzhou Gansu</t>
  </si>
  <si>
    <t>Mosul</t>
  </si>
  <si>
    <t>Syria</t>
  </si>
  <si>
    <t>Aleppo</t>
  </si>
  <si>
    <t>Lhasa Tibet</t>
  </si>
  <si>
    <t>Ireland</t>
  </si>
  <si>
    <t>Dublin</t>
  </si>
  <si>
    <t>Taiwan</t>
  </si>
  <si>
    <t>Taipei</t>
  </si>
  <si>
    <t>Tsingtao Shandong</t>
  </si>
  <si>
    <t>Israel</t>
  </si>
  <si>
    <t>Haifa</t>
  </si>
  <si>
    <t>Tajikistan</t>
  </si>
  <si>
    <t>Dushanbe</t>
  </si>
  <si>
    <t>Shanghai</t>
  </si>
  <si>
    <t>Italy</t>
  </si>
  <si>
    <t>Milan</t>
  </si>
  <si>
    <t>Tanzania</t>
  </si>
  <si>
    <t>Dar es Salaam</t>
  </si>
  <si>
    <t>Shenzhen Guangdong</t>
  </si>
  <si>
    <t>Palermo</t>
  </si>
  <si>
    <t>Thailand</t>
  </si>
  <si>
    <t>Bankok</t>
  </si>
  <si>
    <t>Shijiazhuang Hebei</t>
  </si>
  <si>
    <t>Venice</t>
  </si>
  <si>
    <t>Tunisia</t>
  </si>
  <si>
    <t>Sidi Bou Said</t>
  </si>
  <si>
    <t>Suzhou Jiangsu</t>
  </si>
  <si>
    <t>Japan</t>
  </si>
  <si>
    <t>Akita</t>
  </si>
  <si>
    <t>Turkey</t>
  </si>
  <si>
    <t>Antalya</t>
  </si>
  <si>
    <t>Urumqi Xinjiang</t>
  </si>
  <si>
    <t>Nagasaki</t>
  </si>
  <si>
    <t>Bursa</t>
  </si>
  <si>
    <t>Wuhan Hubei</t>
  </si>
  <si>
    <t>Sapporo</t>
  </si>
  <si>
    <t>Istanbul</t>
  </si>
  <si>
    <t>Xian Shaanxi</t>
  </si>
  <si>
    <t>Tokyo</t>
  </si>
  <si>
    <t>Uganda</t>
  </si>
  <si>
    <t>Kampala</t>
  </si>
  <si>
    <t>Xining Qinghai</t>
  </si>
  <si>
    <t>Yamagata</t>
  </si>
  <si>
    <t>Ukraine</t>
  </si>
  <si>
    <t>Odessa</t>
  </si>
  <si>
    <t>Yanchi Ningxia</t>
  </si>
  <si>
    <t>Kazakhstan</t>
  </si>
  <si>
    <t>Karaganda</t>
  </si>
  <si>
    <t>Venezuela</t>
  </si>
  <si>
    <t>Caracas</t>
  </si>
  <si>
    <t>Zhengzhou Henan</t>
  </si>
  <si>
    <t>Kenya</t>
  </si>
  <si>
    <t>Nairobi</t>
  </si>
  <si>
    <t>Virgin Islands</t>
  </si>
  <si>
    <t>Charlotte Amalie</t>
  </si>
  <si>
    <t>Bogota</t>
  </si>
  <si>
    <t>Korea, N.</t>
  </si>
  <si>
    <t>Pyongyang</t>
  </si>
  <si>
    <t>Yemen</t>
  </si>
  <si>
    <t>Sana'a</t>
  </si>
  <si>
    <t>Modesto</t>
  </si>
  <si>
    <t>L</t>
  </si>
  <si>
    <t>STATE/COUNTRY</t>
  </si>
  <si>
    <t>Square Feet</t>
  </si>
  <si>
    <t>Square Meters</t>
  </si>
  <si>
    <t>Fraction of delivered heat that can be used.</t>
  </si>
  <si>
    <t>Solar Resource Data</t>
  </si>
  <si>
    <t>House</t>
  </si>
  <si>
    <t>Hotel/Motel</t>
  </si>
  <si>
    <t>Hospital</t>
  </si>
  <si>
    <t>Office</t>
  </si>
  <si>
    <t>Restaurant</t>
  </si>
  <si>
    <t>School</t>
  </si>
  <si>
    <t>School with Showers</t>
  </si>
  <si>
    <t>From https://www.nrel.gov/docs/fy11osti/50118.pdf</t>
  </si>
  <si>
    <t>SPB (Simple Payback Period, years)</t>
  </si>
  <si>
    <t>SIR (Savings-to-Investment Ratio)</t>
  </si>
  <si>
    <t>cfuel</t>
  </si>
  <si>
    <t>$/kWh</t>
  </si>
  <si>
    <t>$/therm</t>
  </si>
  <si>
    <t>Scenario 1</t>
  </si>
  <si>
    <t>Scenario 2</t>
  </si>
  <si>
    <t xml:space="preserve">Scenario 2  </t>
  </si>
  <si>
    <t>Instructions:</t>
  </si>
  <si>
    <t>Energy factor of 0.67 or higher</t>
  </si>
  <si>
    <t>Annual energy use of 242 therms/year or less for a 50-gallon tank</t>
  </si>
  <si>
    <t>Tankless energy factor of 0.82 or higher</t>
  </si>
  <si>
    <t xml:space="preserve">Federal gas water heater performance requirements </t>
  </si>
  <si>
    <t>Energy factor of 0.93 or higher</t>
  </si>
  <si>
    <t>Annual energy use of 4,721 kWh/yr or less for a 60+-gallon tank</t>
  </si>
  <si>
    <t>Federal electric water heater performance requirements</t>
  </si>
  <si>
    <t>Annual Operation &amp; Maintenance Cost 
0.5% of initial cost per year</t>
  </si>
  <si>
    <t>Equation:
Area of Solar Collector</t>
  </si>
  <si>
    <t>Equation:
Annual Energy to Heat Water</t>
  </si>
  <si>
    <t>Equation:
Annual Savings in Heating Fuel</t>
  </si>
  <si>
    <t>Equation:
Annual Parasitic Pump Energy</t>
  </si>
  <si>
    <t>Equation:
Initial Cost of Solar Heating System</t>
  </si>
  <si>
    <r>
      <t>Equation: Annual Energy Cost Savings 
Energy Cost times (Q</t>
    </r>
    <r>
      <rPr>
        <vertAlign val="subscript"/>
        <sz val="11"/>
        <color indexed="8"/>
        <rFont val="Calibri"/>
        <family val="2"/>
      </rPr>
      <t>savings</t>
    </r>
    <r>
      <rPr>
        <sz val="11"/>
        <color indexed="8"/>
        <rFont val="Calibri"/>
        <family val="2"/>
      </rPr>
      <t xml:space="preserve"> minus Q</t>
    </r>
    <r>
      <rPr>
        <vertAlign val="subscript"/>
        <sz val="11"/>
        <color indexed="8"/>
        <rFont val="Calibri"/>
        <family val="2"/>
      </rPr>
      <t>pump</t>
    </r>
    <r>
      <rPr>
        <sz val="11"/>
        <color indexed="8"/>
        <rFont val="Calibri"/>
        <family val="2"/>
      </rPr>
      <t>)</t>
    </r>
  </si>
  <si>
    <t>Equation:
Savings-to-Investment Ratio</t>
  </si>
  <si>
    <t>therms/day</t>
  </si>
  <si>
    <t>therms/year</t>
  </si>
  <si>
    <t>English Units</t>
  </si>
  <si>
    <t>Metric Units</t>
  </si>
  <si>
    <t>1. Input a desired solar fraction to be evaluated in cell H12.</t>
  </si>
  <si>
    <t>C=(F-32)*5/9</t>
  </si>
  <si>
    <t>lbs/kg</t>
  </si>
  <si>
    <t>Volume</t>
  </si>
  <si>
    <t>Mass</t>
  </si>
  <si>
    <t>Energy</t>
  </si>
  <si>
    <t>Area</t>
  </si>
  <si>
    <t xml:space="preserve">Energy Cost </t>
  </si>
  <si>
    <t>gallons/liter</t>
  </si>
  <si>
    <t>($/therm)/($/kWh)</t>
  </si>
  <si>
    <t>Solar Resource</t>
  </si>
  <si>
    <t>Unit Cost</t>
  </si>
  <si>
    <t>Temperature</t>
  </si>
  <si>
    <t>About the Solar Hot Water System Size and Life Cycle Costs spreadsheet:</t>
  </si>
  <si>
    <t>2. Estimate the building's Daily Hot Water Use (row 15). Refer to the 'Hot Water Use' tab for benchmark values for gallons per person per day by building type. Multiply the reference value by the number of building occupants.</t>
  </si>
  <si>
    <t>6. Input the unit cost(s) into row 35 to calculate the economic results. If the Savings to Investment Ratio in row 40 is greater than 1, the project is cost effective according to federal criteria in 10 CFR 436.*</t>
  </si>
  <si>
    <t>* https://www.ecfr.gov/current/title-10/chapter-II/subchapter-D/part-436</t>
  </si>
  <si>
    <r>
      <rPr>
        <b/>
        <sz val="11"/>
        <color theme="1"/>
        <rFont val="Calibri"/>
        <family val="2"/>
        <scheme val="minor"/>
      </rPr>
      <t>Scenario 2:</t>
    </r>
    <r>
      <rPr>
        <sz val="11"/>
        <color theme="1"/>
        <rFont val="Calibri"/>
        <family val="2"/>
        <scheme val="minor"/>
      </rPr>
      <t xml:space="preserve"> Input desired solar fraction.</t>
    </r>
  </si>
  <si>
    <r>
      <t xml:space="preserve">Stipulated Design Values:
</t>
    </r>
    <r>
      <rPr>
        <i/>
        <sz val="11"/>
        <color rgb="FF000000"/>
        <rFont val="Calibri"/>
        <family val="2"/>
      </rPr>
      <t>These are reasonable default values for the efficiency of the solar water heater (annual average) and the fraction of solar heat that can be used. These inputs may be changed.</t>
    </r>
  </si>
  <si>
    <t xml:space="preserve">Cold Incoming Water Temperature </t>
  </si>
  <si>
    <r>
      <rPr>
        <b/>
        <sz val="11"/>
        <color theme="1"/>
        <rFont val="Calibri"/>
        <family val="2"/>
        <scheme val="minor"/>
      </rPr>
      <t>Scenario 1:</t>
    </r>
    <r>
      <rPr>
        <sz val="11"/>
        <color theme="1"/>
        <rFont val="Calibri"/>
        <family val="2"/>
        <scheme val="minor"/>
      </rPr>
      <t xml:space="preserve"> Calculate solar fraction using solar resource data.</t>
    </r>
  </si>
  <si>
    <t>Solar fraction=fraction of load met by solar</t>
  </si>
  <si>
    <t>Cost of Electricity ($/kWh) or Fuel ($/therm) Used for Water Heating</t>
  </si>
  <si>
    <t>Thermal Efficiency of Conventional Heating System</t>
  </si>
  <si>
    <t>Efficiency of Solar Water Heater</t>
  </si>
  <si>
    <t xml:space="preserve">Equation: 
Building Hot Water Energy Requirement </t>
  </si>
  <si>
    <t>Equation:
Annual Solar Heat Delivery</t>
  </si>
  <si>
    <t>Equation:
Fraction of Load Provided by Solar</t>
  </si>
  <si>
    <t xml:space="preserve">Unit Cost of Solar Hot Water System </t>
  </si>
  <si>
    <t>Equation:
Simple Payback Period (years)</t>
  </si>
  <si>
    <t>Daily Hot Water Use (volume/day)</t>
  </si>
  <si>
    <t>gallons/day</t>
  </si>
  <si>
    <r>
      <t xml:space="preserve">Calculated Energy Results: 
</t>
    </r>
    <r>
      <rPr>
        <i/>
        <sz val="11"/>
        <color rgb="FF000000"/>
        <rFont val="Calibri"/>
        <family val="2"/>
      </rPr>
      <t>The following rows show the calculated system size (ft</t>
    </r>
    <r>
      <rPr>
        <i/>
        <vertAlign val="superscript"/>
        <sz val="11"/>
        <color rgb="FF000000"/>
        <rFont val="Calibri"/>
        <family val="2"/>
      </rPr>
      <t>2</t>
    </r>
    <r>
      <rPr>
        <i/>
        <sz val="11"/>
        <color rgb="FF000000"/>
        <rFont val="Calibri"/>
        <family val="2"/>
      </rPr>
      <t>) and energy delivery.</t>
    </r>
  </si>
  <si>
    <r>
      <t>m</t>
    </r>
    <r>
      <rPr>
        <vertAlign val="superscript"/>
        <sz val="11"/>
        <color rgb="FF000000"/>
        <rFont val="Calibri"/>
        <family val="2"/>
      </rPr>
      <t>2</t>
    </r>
  </si>
  <si>
    <r>
      <t xml:space="preserve">3. Input the following data in the Hot Water Use Information section (rows 15-20):
     </t>
    </r>
    <r>
      <rPr>
        <i/>
        <sz val="11"/>
        <color theme="1"/>
        <rFont val="Calibri"/>
        <family val="2"/>
      </rPr>
      <t xml:space="preserve">• Daily Hot Water Use (gallons per day; use the estimate from Step 2 above)
     • Cold incoming water temperature (F)
     • Hot water delivery temperature (F)
     • Cost of electricity or fuel ($/therm) used for water heating (see row 2 on how to convert $/kWh to $/therm)
     • Thermal efficiency of the heating system (refer to 'Hot Water Use' tab)
    </t>
    </r>
  </si>
  <si>
    <t>Cost of Electricity or Fuel ($/therm) Used for Water Heating</t>
  </si>
  <si>
    <r>
      <t>5. Using the calculated system size(s) shown in row 28, identify the approximate unit cost(s) in $/ft</t>
    </r>
    <r>
      <rPr>
        <i/>
        <vertAlign val="superscript"/>
        <sz val="11"/>
        <color theme="1"/>
        <rFont val="Calibri"/>
        <family val="2"/>
        <scheme val="minor"/>
      </rPr>
      <t>2</t>
    </r>
    <r>
      <rPr>
        <i/>
        <sz val="11"/>
        <color theme="1"/>
        <rFont val="Calibri"/>
        <family val="2"/>
        <scheme val="minor"/>
      </rPr>
      <t xml:space="preserve"> using the 'Cost Data' tab.</t>
    </r>
  </si>
  <si>
    <r>
      <t>$/ft</t>
    </r>
    <r>
      <rPr>
        <vertAlign val="superscript"/>
        <sz val="11"/>
        <color rgb="FF000000"/>
        <rFont val="Calibri"/>
        <family val="2"/>
      </rPr>
      <t>2</t>
    </r>
  </si>
  <si>
    <r>
      <t xml:space="preserve">3. Input the following data in the Hot Water Use Information section (rows 15-20):
     </t>
    </r>
    <r>
      <rPr>
        <i/>
        <sz val="11"/>
        <color theme="1"/>
        <rFont val="Calibri"/>
        <family val="2"/>
      </rPr>
      <t xml:space="preserve">• Daily Hot Water Use (liters per day; use the estimate from Step 2 above)
     • Cold incoming water temperature (C)
     • Hot water delivery temperature (C)
     • Cost of electricity or fuel ($/kWh) used for water heating (see row 2 on how to convert $/therm to $/kWh)
     • Thermal efficiency of the heating system (refer to 'Hot Water Use' tab)
    </t>
    </r>
  </si>
  <si>
    <r>
      <t>5. Using the calculated system size(s) shown in row 28, identify the approximate unit cost(s) in $/m</t>
    </r>
    <r>
      <rPr>
        <i/>
        <vertAlign val="superscript"/>
        <sz val="11"/>
        <color theme="1"/>
        <rFont val="Calibri"/>
        <family val="2"/>
        <scheme val="minor"/>
      </rPr>
      <t>2</t>
    </r>
    <r>
      <rPr>
        <i/>
        <sz val="11"/>
        <color theme="1"/>
        <rFont val="Calibri"/>
        <family val="2"/>
        <scheme val="minor"/>
      </rPr>
      <t xml:space="preserve"> using the 'Cost Data' tab.</t>
    </r>
  </si>
  <si>
    <r>
      <t>4. Input the solar resource data (rows 25-26; maximum and average daily solar kWh/m</t>
    </r>
    <r>
      <rPr>
        <i/>
        <vertAlign val="superscript"/>
        <sz val="11"/>
        <color theme="1"/>
        <rFont val="Calibri"/>
        <family val="2"/>
        <scheme val="minor"/>
      </rPr>
      <t>2</t>
    </r>
    <r>
      <rPr>
        <i/>
        <sz val="11"/>
        <color theme="1"/>
        <rFont val="Calibri"/>
        <family val="2"/>
        <scheme val="minor"/>
      </rPr>
      <t>/day) using the 'Resource Data' tab. Use the values corresponding to the nearest City and State.</t>
    </r>
  </si>
  <si>
    <r>
      <t>4. Input the solar resource data (rows 25-26; maximum and average daily solar Btu/ft</t>
    </r>
    <r>
      <rPr>
        <i/>
        <vertAlign val="superscript"/>
        <sz val="11"/>
        <color theme="1"/>
        <rFont val="Calibri"/>
        <family val="2"/>
        <scheme val="minor"/>
      </rPr>
      <t>2</t>
    </r>
    <r>
      <rPr>
        <i/>
        <sz val="11"/>
        <color theme="1"/>
        <rFont val="Calibri"/>
        <family val="2"/>
        <scheme val="minor"/>
      </rPr>
      <t>/day) using the 'Resource Data' tab. Use the values corresponding to the nearest City and State.</t>
    </r>
  </si>
  <si>
    <r>
      <t xml:space="preserve">Calculated Energy Results: 
</t>
    </r>
    <r>
      <rPr>
        <i/>
        <sz val="11"/>
        <color rgb="FF000000"/>
        <rFont val="Calibri"/>
        <family val="2"/>
      </rPr>
      <t>The following rows show the calculated system size (m</t>
    </r>
    <r>
      <rPr>
        <i/>
        <vertAlign val="superscript"/>
        <sz val="11"/>
        <color rgb="FF000000"/>
        <rFont val="Calibri"/>
        <family val="2"/>
      </rPr>
      <t>2</t>
    </r>
    <r>
      <rPr>
        <i/>
        <sz val="11"/>
        <color rgb="FF000000"/>
        <rFont val="Calibri"/>
        <family val="2"/>
      </rPr>
      <t>) and energy delivery.</t>
    </r>
  </si>
  <si>
    <t xml:space="preserve">Building Type </t>
  </si>
  <si>
    <t>Estimated Hot Water Use Liters/Person/Day</t>
  </si>
  <si>
    <t>Estimated Hot Water Use Gallons/Person/Day</t>
  </si>
  <si>
    <t>2. Estimate the building's Daily Hot Water Use (row 15). Refer to the 'Hot Water Use' tab for benchmark values for liters per person per day by building type. Multiply the reference value by the number of building occupants.</t>
  </si>
  <si>
    <r>
      <t>$/m</t>
    </r>
    <r>
      <rPr>
        <vertAlign val="superscript"/>
        <sz val="11"/>
        <color rgb="FF000000"/>
        <rFont val="Calibri"/>
        <family val="2"/>
      </rPr>
      <t>2</t>
    </r>
  </si>
  <si>
    <t>F=(C*9/5)+32</t>
  </si>
  <si>
    <t>Btu/kWh</t>
  </si>
  <si>
    <r>
      <t>ft</t>
    </r>
    <r>
      <rPr>
        <vertAlign val="superscript"/>
        <sz val="11"/>
        <color theme="1"/>
        <rFont val="Calibri"/>
        <family val="2"/>
        <scheme val="minor"/>
      </rPr>
      <t>2</t>
    </r>
    <r>
      <rPr>
        <sz val="11"/>
        <color theme="1"/>
        <rFont val="Calibri"/>
        <family val="2"/>
        <scheme val="minor"/>
      </rPr>
      <t>/m</t>
    </r>
    <r>
      <rPr>
        <vertAlign val="superscript"/>
        <sz val="11"/>
        <color theme="1"/>
        <rFont val="Calibri"/>
        <family val="2"/>
        <scheme val="minor"/>
      </rPr>
      <t>2</t>
    </r>
  </si>
  <si>
    <r>
      <t>(Btu/ft</t>
    </r>
    <r>
      <rPr>
        <vertAlign val="superscript"/>
        <sz val="11"/>
        <color theme="1"/>
        <rFont val="Calibri"/>
        <family val="2"/>
        <scheme val="minor"/>
      </rPr>
      <t>2</t>
    </r>
    <r>
      <rPr>
        <sz val="11"/>
        <color theme="1"/>
        <rFont val="Calibri"/>
        <family val="2"/>
        <scheme val="minor"/>
      </rPr>
      <t>/day)/(kWh/m</t>
    </r>
    <r>
      <rPr>
        <vertAlign val="superscript"/>
        <sz val="11"/>
        <color theme="1"/>
        <rFont val="Calibri"/>
        <family val="2"/>
        <scheme val="minor"/>
      </rPr>
      <t>2</t>
    </r>
    <r>
      <rPr>
        <sz val="11"/>
        <color theme="1"/>
        <rFont val="Calibri"/>
        <family val="2"/>
        <scheme val="minor"/>
      </rPr>
      <t>/day)</t>
    </r>
  </si>
  <si>
    <r>
      <t>($/ft</t>
    </r>
    <r>
      <rPr>
        <vertAlign val="superscript"/>
        <sz val="11"/>
        <color theme="1"/>
        <rFont val="Calibri"/>
        <family val="2"/>
        <scheme val="minor"/>
      </rPr>
      <t>2</t>
    </r>
    <r>
      <rPr>
        <sz val="11"/>
        <color theme="1"/>
        <rFont val="Calibri"/>
        <family val="2"/>
        <scheme val="minor"/>
      </rPr>
      <t>)/($/m</t>
    </r>
    <r>
      <rPr>
        <vertAlign val="superscript"/>
        <sz val="11"/>
        <color theme="1"/>
        <rFont val="Calibri"/>
        <family val="2"/>
        <scheme val="minor"/>
      </rPr>
      <t>2</t>
    </r>
    <r>
      <rPr>
        <sz val="11"/>
        <color theme="1"/>
        <rFont val="Calibri"/>
        <family val="2"/>
        <scheme val="minor"/>
      </rPr>
      <t>)</t>
    </r>
  </si>
  <si>
    <r>
      <t>I</t>
    </r>
    <r>
      <rPr>
        <b/>
        <vertAlign val="subscript"/>
        <sz val="11"/>
        <color theme="1"/>
        <rFont val="Calibri"/>
        <family val="2"/>
        <scheme val="minor"/>
      </rPr>
      <t>c,max</t>
    </r>
    <r>
      <rPr>
        <b/>
        <sz val="11"/>
        <color theme="1"/>
        <rFont val="Calibri"/>
        <family val="2"/>
        <scheme val="minor"/>
      </rPr>
      <t xml:space="preserve"> </t>
    </r>
  </si>
  <si>
    <r>
      <t>I</t>
    </r>
    <r>
      <rPr>
        <b/>
        <vertAlign val="subscript"/>
        <sz val="11"/>
        <color theme="1"/>
        <rFont val="Calibri"/>
        <family val="2"/>
        <scheme val="minor"/>
      </rPr>
      <t>c,ave</t>
    </r>
  </si>
  <si>
    <r>
      <t>kWh/m</t>
    </r>
    <r>
      <rPr>
        <b/>
        <vertAlign val="superscript"/>
        <sz val="11"/>
        <color theme="1"/>
        <rFont val="Calibri"/>
        <family val="2"/>
        <scheme val="minor"/>
      </rPr>
      <t>2</t>
    </r>
    <r>
      <rPr>
        <b/>
        <sz val="11"/>
        <color theme="1"/>
        <rFont val="Calibri"/>
        <family val="2"/>
        <scheme val="minor"/>
      </rPr>
      <t>/day</t>
    </r>
  </si>
  <si>
    <r>
      <t>Btu/ft</t>
    </r>
    <r>
      <rPr>
        <b/>
        <vertAlign val="superscript"/>
        <sz val="11"/>
        <color theme="1"/>
        <rFont val="Calibri"/>
        <family val="2"/>
        <scheme val="minor"/>
      </rPr>
      <t>2</t>
    </r>
    <r>
      <rPr>
        <b/>
        <sz val="11"/>
        <color theme="1"/>
        <rFont val="Calibri"/>
        <family val="2"/>
        <scheme val="minor"/>
      </rPr>
      <t>/day</t>
    </r>
  </si>
  <si>
    <r>
      <t>$/m</t>
    </r>
    <r>
      <rPr>
        <b/>
        <vertAlign val="superscript"/>
        <sz val="11"/>
        <color theme="1"/>
        <rFont val="Calibri"/>
        <family val="2"/>
        <scheme val="minor"/>
      </rPr>
      <t>2</t>
    </r>
  </si>
  <si>
    <r>
      <t>$/ft</t>
    </r>
    <r>
      <rPr>
        <b/>
        <vertAlign val="superscript"/>
        <sz val="11"/>
        <color theme="1"/>
        <rFont val="Calibri"/>
        <family val="2"/>
        <scheme val="minor"/>
      </rPr>
      <t>2</t>
    </r>
  </si>
  <si>
    <r>
      <t>This tool calculates solar hot water system sizing and life cycle costs given site-specific inputs. Two scenarios can be evaluated in parallel, depending on the solar fraction(s) of interest (solar fraction</t>
    </r>
    <r>
      <rPr>
        <i/>
        <sz val="11"/>
        <color theme="1"/>
        <rFont val="Calibri"/>
        <family val="2"/>
      </rPr>
      <t xml:space="preserve"> is the fraction of load met by solar)</t>
    </r>
    <r>
      <rPr>
        <i/>
        <sz val="11"/>
        <color theme="1"/>
        <rFont val="Calibri"/>
        <family val="2"/>
        <scheme val="minor"/>
      </rPr>
      <t>. 
     • In Scenario 1, the default solar fraction is calculated given the solar resource data (columns D-E). 
     • In Scenario 2, a user can specify their desired solar fraction (columns G-H). 
Cells requiring user inputs are highlighted and color-coded by data type, and additional tabs provide relevant data for reference.  
There is a tab for calculations in English units and another tab for calculations in Metric units. 
     • If using the metric version and fuel cost is given in English $/therm, divide by 29.3 kWh/therm to get fuel cost in $/kWh. 
     • If using the English version and fuel cost is given in metric $/kWh, multiply by 29.3 kWh/therm to get fuel cost in $/therm. 
Other conversion factors may be found on the Unit Conversions tab. 
Check https://www.energy.gov/femp/articles/solar-hot-water-system-calculator for the most up-to-date version of this spreadsheet.
See the instructions below for more details.</t>
    </r>
  </si>
  <si>
    <t>This tool calculates solar hot water system sizing and life cycle costs given site-specific inputs. Two scenarios can be evaluated in parallel, depending on the solar fraction(s) of interest (solar fraction is the fraction of load met by solar). 
     • In Scenario 1, the default solar fraction is calculated given the solar resource data (columns D-E). 
     • In Scenario 2, a user can specify their desired solar fraction (columns G-H). 
Cells requiring user inputs are highlighted and color-coded by data type, and additional tabs provide relevant data for reference.  
There is a tab for calculations in English units and another tab for calculations in metric units. 
     • If using the metric version and fuel cost is given in English $/therm, divide by 29.3 kWh/therm to get fuel cost in $/kWh. 
     • If using the English version and fuel cost is given in metric $/kWh, multiply by 29.3 kWh/therm to get fuel cost in $/therm. 
Other conversion factors may be found on the Unit Conversions tab. 
Check https://www.energy.gov/femp/articles/solar-hot-water-system-calculator for the most up-to-date version of this spreadsheet.
See the instructions below for more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</si>
</sst>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
    <numFmt numFmtId="165" formatCode="0.0"/>
    <numFmt numFmtId="166" formatCode="#,##0.0"/>
    <numFmt numFmtId="167" formatCode="0.000"/>
  </numFmts>
  <fonts count="25" x14ac:knownFonts="1">
    <font>
      <sz val="11"/>
      <color theme="1"/>
      <name val="Calibri"/>
      <family val="2"/>
      <scheme val="minor"/>
    </font>
    <font>
      <sz val="10"/>
      <name val="Arial"/>
      <family val="2"/>
    </font>
    <font>
      <b/>
      <sz val="11"/>
      <color rgb="FF000000"/>
      <name val="Calibri"/>
      <family val="2"/>
    </font>
    <font>
      <sz val="11"/>
      <color rgb="FF000000"/>
      <name val="Calibri"/>
      <family val="2"/>
    </font>
    <font>
      <vertAlign val="subscript"/>
      <sz val="11"/>
      <color indexed="8"/>
      <name val="Calibri"/>
      <family val="2"/>
    </font>
    <font>
      <sz val="9"/>
      <color rgb="FF000000"/>
      <name val="Arial"/>
      <family val="2"/>
    </font>
    <font>
      <sz val="11"/>
      <name val="Calibri"/>
      <family val="2"/>
    </font>
    <font>
      <vertAlign val="subscript"/>
      <sz val="11"/>
      <name val="Calibri"/>
      <family val="2"/>
    </font>
    <font>
      <vertAlign val="superscript"/>
      <sz val="11"/>
      <color indexed="8"/>
      <name val="Calibri"/>
      <family val="2"/>
    </font>
    <font>
      <sz val="11"/>
      <color indexed="8"/>
      <name val="Calibri"/>
      <family val="2"/>
    </font>
    <font>
      <vertAlign val="subscript"/>
      <sz val="11"/>
      <color rgb="FF000000"/>
      <name val="Calibri"/>
      <family val="2"/>
    </font>
    <font>
      <b/>
      <sz val="11"/>
      <color theme="1"/>
      <name val="Calibri"/>
      <family val="2"/>
      <scheme val="minor"/>
    </font>
    <font>
      <i/>
      <sz val="11"/>
      <color rgb="FF000000"/>
      <name val="Calibri"/>
      <family val="2"/>
    </font>
    <font>
      <i/>
      <sz val="11"/>
      <color theme="1"/>
      <name val="Calibri"/>
      <family val="2"/>
      <scheme val="minor"/>
    </font>
    <font>
      <i/>
      <sz val="11"/>
      <color theme="1"/>
      <name val="Calibri"/>
      <family val="2"/>
    </font>
    <font>
      <i/>
      <vertAlign val="superscript"/>
      <sz val="11"/>
      <color rgb="FF000000"/>
      <name val="Calibri"/>
      <family val="2"/>
    </font>
    <font>
      <sz val="11"/>
      <color theme="1"/>
      <name val="Calibri"/>
      <family val="2"/>
    </font>
    <font>
      <u/>
      <sz val="11"/>
      <color theme="10"/>
      <name val="Calibri"/>
      <family val="2"/>
      <scheme val="minor"/>
    </font>
    <font>
      <u/>
      <sz val="9"/>
      <color theme="10"/>
      <name val="Calibri"/>
      <family val="2"/>
      <scheme val="minor"/>
    </font>
    <font>
      <sz val="11"/>
      <name val="Calibri"/>
      <family val="2"/>
      <scheme val="minor"/>
    </font>
    <font>
      <vertAlign val="superscript"/>
      <sz val="11"/>
      <color rgb="FF000000"/>
      <name val="Calibri"/>
      <family val="2"/>
    </font>
    <font>
      <i/>
      <vertAlign val="superscript"/>
      <sz val="11"/>
      <color theme="1"/>
      <name val="Calibri"/>
      <family val="2"/>
      <scheme val="minor"/>
    </font>
    <font>
      <vertAlign val="superscript"/>
      <sz val="11"/>
      <color theme="1"/>
      <name val="Calibri"/>
      <family val="2"/>
      <scheme val="minor"/>
    </font>
    <font>
      <b/>
      <vertAlign val="subscript"/>
      <sz val="11"/>
      <color theme="1"/>
      <name val="Calibri"/>
      <family val="2"/>
      <scheme val="minor"/>
    </font>
    <font>
      <b/>
      <vertAlign val="superscript"/>
      <sz val="11"/>
      <color theme="1"/>
      <name val="Calibri"/>
      <family val="2"/>
      <scheme val="minor"/>
    </font>
  </fonts>
  <fills count="12">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00B0F0"/>
        <bgColor indexed="64"/>
      </patternFill>
    </fill>
    <fill>
      <patternFill patternType="solid">
        <fgColor rgb="FFFFC000"/>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1"/>
        <bgColor indexed="64"/>
      </patternFill>
    </fill>
  </fills>
  <borders count="15">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xf numFmtId="0" fontId="17" fillId="0" borderId="0" applyNumberFormat="0" applyFill="0" applyBorder="0" applyAlignment="0" applyProtection="0"/>
  </cellStyleXfs>
  <cellXfs count="139">
    <xf numFmtId="0" fontId="0" fillId="0" borderId="0" xfId="0"/>
    <xf numFmtId="0" fontId="3" fillId="0" borderId="2" xfId="0" applyFont="1" applyBorder="1" applyAlignment="1">
      <alignment vertical="top" wrapText="1"/>
    </xf>
    <xf numFmtId="0" fontId="5" fillId="0" borderId="6" xfId="0" applyFont="1" applyBorder="1" applyAlignment="1">
      <alignment vertical="top" wrapText="1"/>
    </xf>
    <xf numFmtId="0" fontId="3" fillId="0" borderId="1" xfId="0" applyFont="1" applyBorder="1" applyAlignment="1">
      <alignment vertical="top" wrapText="1"/>
    </xf>
    <xf numFmtId="0" fontId="3" fillId="0" borderId="6" xfId="0" applyFont="1" applyBorder="1" applyAlignment="1">
      <alignment vertical="top" wrapText="1"/>
    </xf>
    <xf numFmtId="0" fontId="6" fillId="0" borderId="6" xfId="0" applyFont="1" applyBorder="1" applyAlignment="1">
      <alignment vertical="top" wrapText="1"/>
    </xf>
    <xf numFmtId="0" fontId="3" fillId="0" borderId="5" xfId="0" applyFont="1" applyBorder="1" applyAlignment="1">
      <alignment vertical="center" wrapText="1"/>
    </xf>
    <xf numFmtId="0" fontId="6" fillId="0" borderId="2" xfId="0" applyFont="1" applyBorder="1" applyAlignment="1">
      <alignment vertical="top" wrapText="1"/>
    </xf>
    <xf numFmtId="0" fontId="1" fillId="0" borderId="0" xfId="0" applyFont="1" applyAlignment="1">
      <alignment wrapText="1"/>
    </xf>
    <xf numFmtId="0" fontId="0" fillId="0" borderId="0" xfId="0" applyAlignment="1">
      <alignment wrapText="1"/>
    </xf>
    <xf numFmtId="1" fontId="0" fillId="0" borderId="0" xfId="0" applyNumberFormat="1"/>
    <xf numFmtId="1" fontId="0" fillId="4" borderId="0" xfId="0" applyNumberFormat="1" applyFill="1"/>
    <xf numFmtId="0" fontId="0" fillId="5" borderId="0" xfId="0" applyFill="1"/>
    <xf numFmtId="0" fontId="3" fillId="0" borderId="3" xfId="0" applyFont="1" applyBorder="1" applyAlignment="1">
      <alignment vertical="center" wrapText="1"/>
    </xf>
    <xf numFmtId="0" fontId="3" fillId="5" borderId="3" xfId="0" applyFont="1" applyFill="1" applyBorder="1" applyAlignment="1">
      <alignment horizontal="right" vertical="center" wrapText="1"/>
    </xf>
    <xf numFmtId="0" fontId="3" fillId="5" borderId="4" xfId="0" applyFont="1" applyFill="1" applyBorder="1" applyAlignment="1">
      <alignment horizontal="right" vertical="center" wrapText="1"/>
    </xf>
    <xf numFmtId="0" fontId="0" fillId="0" borderId="0" xfId="0" applyAlignment="1">
      <alignment vertical="center"/>
    </xf>
    <xf numFmtId="0" fontId="3" fillId="11" borderId="9" xfId="0" applyFont="1" applyFill="1" applyBorder="1" applyAlignment="1">
      <alignment vertical="center" wrapText="1"/>
    </xf>
    <xf numFmtId="0" fontId="2" fillId="7" borderId="1" xfId="0" applyFont="1" applyFill="1" applyBorder="1" applyAlignment="1">
      <alignment vertical="top" wrapText="1"/>
    </xf>
    <xf numFmtId="0" fontId="0" fillId="11" borderId="0" xfId="0" applyFill="1" applyAlignment="1">
      <alignment wrapText="1"/>
    </xf>
    <xf numFmtId="0" fontId="2" fillId="11" borderId="1" xfId="0" applyFont="1" applyFill="1" applyBorder="1" applyAlignment="1">
      <alignment horizontal="left" vertical="top" wrapText="1"/>
    </xf>
    <xf numFmtId="0" fontId="3" fillId="11" borderId="8" xfId="0" applyFont="1" applyFill="1" applyBorder="1" applyAlignment="1">
      <alignment vertical="top" wrapText="1"/>
    </xf>
    <xf numFmtId="0" fontId="3" fillId="11" borderId="1" xfId="0" applyFont="1" applyFill="1" applyBorder="1" applyAlignment="1">
      <alignment vertical="top" wrapText="1"/>
    </xf>
    <xf numFmtId="0" fontId="0" fillId="11" borderId="0" xfId="0" applyFill="1"/>
    <xf numFmtId="0" fontId="1" fillId="11" borderId="0" xfId="0" applyFont="1" applyFill="1"/>
    <xf numFmtId="0" fontId="0" fillId="11" borderId="3" xfId="0" applyFill="1" applyBorder="1" applyAlignment="1">
      <alignment vertical="top" wrapText="1"/>
    </xf>
    <xf numFmtId="0" fontId="2" fillId="11" borderId="3" xfId="0" applyFont="1" applyFill="1" applyBorder="1" applyAlignment="1">
      <alignment vertical="top" wrapText="1"/>
    </xf>
    <xf numFmtId="0" fontId="2" fillId="11" borderId="1" xfId="0" applyFont="1" applyFill="1" applyBorder="1" applyAlignment="1">
      <alignment vertical="top" wrapText="1"/>
    </xf>
    <xf numFmtId="0" fontId="3" fillId="11" borderId="4" xfId="0" applyFont="1" applyFill="1" applyBorder="1" applyAlignment="1">
      <alignment vertical="top" wrapText="1"/>
    </xf>
    <xf numFmtId="0" fontId="0" fillId="11" borderId="2" xfId="0" applyFill="1" applyBorder="1" applyAlignment="1">
      <alignment wrapText="1"/>
    </xf>
    <xf numFmtId="0" fontId="3" fillId="7" borderId="1" xfId="0" applyFont="1" applyFill="1" applyBorder="1" applyAlignment="1">
      <alignment vertical="top" wrapText="1"/>
    </xf>
    <xf numFmtId="164" fontId="3" fillId="11" borderId="2" xfId="0" applyNumberFormat="1" applyFont="1" applyFill="1" applyBorder="1" applyAlignment="1">
      <alignment horizontal="right" vertical="center" wrapText="1"/>
    </xf>
    <xf numFmtId="0" fontId="3" fillId="11" borderId="9" xfId="0" applyFont="1" applyFill="1" applyBorder="1" applyAlignment="1">
      <alignment horizontal="right" vertical="center" wrapText="1"/>
    </xf>
    <xf numFmtId="0" fontId="11" fillId="0" borderId="0" xfId="0" applyFont="1"/>
    <xf numFmtId="0" fontId="11" fillId="0" borderId="0" xfId="0" applyFont="1" applyAlignment="1">
      <alignment vertical="center"/>
    </xf>
    <xf numFmtId="0" fontId="13" fillId="0" borderId="0" xfId="0" applyFont="1"/>
    <xf numFmtId="0" fontId="13" fillId="0" borderId="0" xfId="0" applyFont="1" applyAlignment="1">
      <alignment vertical="top" wrapText="1"/>
    </xf>
    <xf numFmtId="167" fontId="0" fillId="0" borderId="0" xfId="0" applyNumberFormat="1"/>
    <xf numFmtId="2" fontId="0" fillId="0" borderId="0" xfId="0" applyNumberFormat="1"/>
    <xf numFmtId="1" fontId="0" fillId="5" borderId="0" xfId="0" applyNumberFormat="1" applyFill="1"/>
    <xf numFmtId="1" fontId="0" fillId="3" borderId="0" xfId="0" applyNumberFormat="1" applyFill="1"/>
    <xf numFmtId="0" fontId="18" fillId="0" borderId="0" xfId="1" applyFont="1"/>
    <xf numFmtId="0" fontId="18" fillId="0" borderId="0" xfId="1" applyFont="1" applyAlignment="1">
      <alignment wrapText="1"/>
    </xf>
    <xf numFmtId="165" fontId="3" fillId="0" borderId="4" xfId="0" applyNumberFormat="1" applyFont="1" applyBorder="1" applyAlignment="1">
      <alignment horizontal="right" vertical="center" wrapText="1"/>
    </xf>
    <xf numFmtId="165" fontId="3" fillId="0" borderId="3" xfId="0" applyNumberFormat="1" applyFont="1" applyBorder="1" applyAlignment="1">
      <alignment horizontal="right" vertical="center" wrapText="1"/>
    </xf>
    <xf numFmtId="3" fontId="3" fillId="0" borderId="4" xfId="0" applyNumberFormat="1" applyFont="1" applyBorder="1" applyAlignment="1">
      <alignment horizontal="right" vertical="center" wrapText="1"/>
    </xf>
    <xf numFmtId="3" fontId="3" fillId="0" borderId="3" xfId="0" applyNumberFormat="1" applyFont="1" applyBorder="1" applyAlignment="1">
      <alignment horizontal="right" vertical="center" wrapText="1"/>
    </xf>
    <xf numFmtId="4" fontId="3" fillId="0" borderId="4" xfId="0" applyNumberFormat="1" applyFont="1" applyBorder="1" applyAlignment="1">
      <alignment horizontal="center" vertical="center" wrapText="1"/>
    </xf>
    <xf numFmtId="4" fontId="3" fillId="0" borderId="3" xfId="0" applyNumberFormat="1" applyFont="1" applyBorder="1" applyAlignment="1">
      <alignment horizontal="center" vertical="center" wrapText="1"/>
    </xf>
    <xf numFmtId="4" fontId="3" fillId="0" borderId="10" xfId="0" applyNumberFormat="1" applyFont="1" applyBorder="1" applyAlignment="1">
      <alignment horizontal="center" vertical="center" wrapText="1"/>
    </xf>
    <xf numFmtId="0" fontId="0" fillId="11" borderId="2" xfId="0" applyFill="1" applyBorder="1" applyAlignment="1">
      <alignment vertical="center" wrapText="1"/>
    </xf>
    <xf numFmtId="0" fontId="0" fillId="0" borderId="0" xfId="0" applyAlignment="1">
      <alignment horizontal="center" vertical="center" wrapText="1"/>
    </xf>
    <xf numFmtId="0" fontId="0" fillId="11" borderId="0" xfId="0" applyFill="1" applyAlignment="1">
      <alignment vertical="center" wrapText="1"/>
    </xf>
    <xf numFmtId="9" fontId="0" fillId="2" borderId="0" xfId="0" applyNumberFormat="1" applyFill="1" applyAlignment="1">
      <alignment horizontal="center" vertical="center" wrapText="1"/>
    </xf>
    <xf numFmtId="0" fontId="0" fillId="0" borderId="0" xfId="0" applyAlignment="1">
      <alignment vertical="center" wrapText="1"/>
    </xf>
    <xf numFmtId="164" fontId="19" fillId="0" borderId="0" xfId="0" applyNumberFormat="1" applyFont="1" applyAlignment="1">
      <alignment vertical="center"/>
    </xf>
    <xf numFmtId="0" fontId="0" fillId="11" borderId="9" xfId="0" applyFill="1" applyBorder="1" applyAlignment="1">
      <alignment vertical="center" wrapText="1"/>
    </xf>
    <xf numFmtId="0" fontId="1" fillId="11" borderId="0" xfId="0" applyFont="1" applyFill="1" applyAlignment="1">
      <alignment vertical="center"/>
    </xf>
    <xf numFmtId="1" fontId="3" fillId="2" borderId="4" xfId="0" applyNumberFormat="1" applyFont="1" applyFill="1" applyBorder="1" applyAlignment="1">
      <alignment horizontal="right" vertical="center" wrapText="1"/>
    </xf>
    <xf numFmtId="1" fontId="3" fillId="2" borderId="3" xfId="0" applyNumberFormat="1" applyFont="1" applyFill="1" applyBorder="1" applyAlignment="1">
      <alignment horizontal="right" vertical="center" wrapText="1"/>
    </xf>
    <xf numFmtId="1" fontId="3" fillId="0" borderId="4" xfId="0" applyNumberFormat="1" applyFont="1" applyBorder="1" applyAlignment="1">
      <alignment horizontal="right" vertical="center" wrapText="1"/>
    </xf>
    <xf numFmtId="1" fontId="3" fillId="0" borderId="3" xfId="0" applyNumberFormat="1" applyFont="1" applyBorder="1" applyAlignment="1">
      <alignment horizontal="right" vertical="center" wrapText="1"/>
    </xf>
    <xf numFmtId="2" fontId="3" fillId="2" borderId="4" xfId="0" applyNumberFormat="1" applyFont="1" applyFill="1" applyBorder="1" applyAlignment="1">
      <alignment horizontal="right" vertical="center" wrapText="1"/>
    </xf>
    <xf numFmtId="0" fontId="3" fillId="2" borderId="4" xfId="0" applyFont="1" applyFill="1" applyBorder="1" applyAlignment="1">
      <alignment horizontal="right" vertical="center" wrapText="1"/>
    </xf>
    <xf numFmtId="0" fontId="3" fillId="2" borderId="3" xfId="0" applyFont="1" applyFill="1" applyBorder="1" applyAlignment="1">
      <alignment horizontal="right" vertical="center" wrapText="1"/>
    </xf>
    <xf numFmtId="0" fontId="3" fillId="3" borderId="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Border="1" applyAlignment="1">
      <alignment horizontal="center" vertical="center" wrapText="1"/>
    </xf>
    <xf numFmtId="164" fontId="3" fillId="11" borderId="1" xfId="0" applyNumberFormat="1" applyFont="1" applyFill="1" applyBorder="1" applyAlignment="1">
      <alignment horizontal="right" vertical="center" wrapText="1"/>
    </xf>
    <xf numFmtId="164" fontId="3" fillId="4" borderId="0" xfId="0" applyNumberFormat="1" applyFont="1" applyFill="1" applyAlignment="1">
      <alignment horizontal="right" vertical="center" wrapText="1"/>
    </xf>
    <xf numFmtId="0" fontId="3" fillId="0" borderId="7" xfId="0" applyFont="1" applyBorder="1" applyAlignment="1">
      <alignment vertical="center" wrapText="1"/>
    </xf>
    <xf numFmtId="164" fontId="3" fillId="0" borderId="4" xfId="0" applyNumberFormat="1" applyFont="1" applyBorder="1" applyAlignment="1">
      <alignment horizontal="center" vertical="center" wrapText="1"/>
    </xf>
    <xf numFmtId="164" fontId="3" fillId="0" borderId="3" xfId="0" applyNumberFormat="1" applyFont="1" applyBorder="1" applyAlignment="1">
      <alignment horizontal="center" vertical="center" wrapText="1"/>
    </xf>
    <xf numFmtId="0" fontId="3" fillId="11" borderId="12" xfId="0" applyFont="1" applyFill="1" applyBorder="1" applyAlignment="1">
      <alignment vertical="center" wrapText="1"/>
    </xf>
    <xf numFmtId="164" fontId="3" fillId="0" borderId="10" xfId="0" applyNumberFormat="1" applyFont="1" applyBorder="1" applyAlignment="1">
      <alignment horizontal="center" vertical="center" wrapText="1"/>
    </xf>
    <xf numFmtId="164" fontId="3" fillId="11" borderId="8" xfId="0" applyNumberFormat="1" applyFont="1" applyFill="1" applyBorder="1" applyAlignment="1">
      <alignment horizontal="right" vertical="center" wrapText="1"/>
    </xf>
    <xf numFmtId="0" fontId="3" fillId="11" borderId="0" xfId="0" applyFont="1" applyFill="1" applyAlignment="1">
      <alignment vertical="center" wrapText="1"/>
    </xf>
    <xf numFmtId="166" fontId="3" fillId="0" borderId="4" xfId="0" applyNumberFormat="1" applyFont="1" applyBorder="1" applyAlignment="1">
      <alignment horizontal="center" vertical="center" wrapText="1"/>
    </xf>
    <xf numFmtId="166" fontId="3" fillId="0" borderId="3" xfId="0" applyNumberFormat="1" applyFont="1" applyBorder="1" applyAlignment="1">
      <alignment horizontal="center" vertical="center" wrapText="1"/>
    </xf>
    <xf numFmtId="4" fontId="3" fillId="0" borderId="8"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0" fontId="3" fillId="11" borderId="14" xfId="0" applyFont="1" applyFill="1" applyBorder="1" applyAlignment="1">
      <alignment vertical="center" wrapText="1"/>
    </xf>
    <xf numFmtId="0" fontId="16" fillId="0" borderId="0" xfId="0" applyFont="1" applyAlignment="1">
      <alignment wrapText="1"/>
    </xf>
    <xf numFmtId="0" fontId="16" fillId="11" borderId="0" xfId="0" applyFont="1" applyFill="1" applyAlignment="1">
      <alignment wrapText="1"/>
    </xf>
    <xf numFmtId="0" fontId="6" fillId="0" borderId="0" xfId="0" applyFont="1" applyAlignment="1">
      <alignment wrapText="1"/>
    </xf>
    <xf numFmtId="0" fontId="16" fillId="0" borderId="0" xfId="0" applyFont="1" applyAlignment="1">
      <alignment vertical="center"/>
    </xf>
    <xf numFmtId="0" fontId="6" fillId="0" borderId="0" xfId="0" applyFont="1" applyAlignment="1">
      <alignment vertical="center"/>
    </xf>
    <xf numFmtId="0" fontId="16" fillId="11" borderId="9" xfId="0" applyFont="1" applyFill="1" applyBorder="1" applyAlignment="1">
      <alignment vertical="center" wrapText="1"/>
    </xf>
    <xf numFmtId="2" fontId="3" fillId="0" borderId="4" xfId="0" applyNumberFormat="1" applyFont="1" applyBorder="1" applyAlignment="1">
      <alignment horizontal="right" vertical="center" wrapText="1"/>
    </xf>
    <xf numFmtId="0" fontId="3" fillId="3" borderId="11"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5" xfId="0" applyFont="1" applyBorder="1" applyAlignment="1">
      <alignment horizontal="center" vertical="center" wrapText="1"/>
    </xf>
    <xf numFmtId="1" fontId="0" fillId="5" borderId="0" xfId="0" applyNumberFormat="1" applyFill="1" applyAlignment="1">
      <alignment vertical="center"/>
    </xf>
    <xf numFmtId="4" fontId="3" fillId="0" borderId="11" xfId="0" applyNumberFormat="1" applyFont="1" applyBorder="1" applyAlignment="1">
      <alignment horizontal="center" vertical="center" wrapText="1"/>
    </xf>
    <xf numFmtId="4" fontId="3" fillId="0" borderId="5" xfId="0" applyNumberFormat="1" applyFont="1" applyBorder="1" applyAlignment="1">
      <alignment horizontal="center" vertical="center" wrapText="1"/>
    </xf>
    <xf numFmtId="1" fontId="3" fillId="4" borderId="0" xfId="0" applyNumberFormat="1" applyFont="1" applyFill="1" applyAlignment="1">
      <alignment horizontal="right" vertical="center" wrapText="1"/>
    </xf>
    <xf numFmtId="164" fontId="3" fillId="0" borderId="11" xfId="0" applyNumberFormat="1" applyFont="1" applyBorder="1" applyAlignment="1">
      <alignment horizontal="center" vertical="center" wrapText="1"/>
    </xf>
    <xf numFmtId="164" fontId="3" fillId="0" borderId="5" xfId="0" applyNumberFormat="1" applyFont="1" applyBorder="1" applyAlignment="1">
      <alignment horizontal="center" vertical="center" wrapText="1"/>
    </xf>
    <xf numFmtId="166" fontId="3" fillId="0" borderId="5" xfId="0" applyNumberFormat="1" applyFont="1" applyBorder="1" applyAlignment="1">
      <alignment horizontal="center" vertical="center" wrapText="1"/>
    </xf>
    <xf numFmtId="4" fontId="3" fillId="0" borderId="13" xfId="0" applyNumberFormat="1" applyFont="1" applyBorder="1" applyAlignment="1">
      <alignment horizontal="center" vertical="center" wrapText="1"/>
    </xf>
    <xf numFmtId="165" fontId="0" fillId="0" borderId="0" xfId="0" applyNumberFormat="1"/>
    <xf numFmtId="0" fontId="0" fillId="4" borderId="0" xfId="0" applyFill="1"/>
    <xf numFmtId="0" fontId="0" fillId="2" borderId="0" xfId="0" applyFill="1"/>
    <xf numFmtId="0" fontId="11" fillId="2" borderId="0" xfId="0" applyFont="1" applyFill="1" applyAlignment="1">
      <alignment wrapText="1"/>
    </xf>
    <xf numFmtId="0" fontId="11" fillId="5" borderId="0" xfId="0" applyFont="1" applyFill="1"/>
    <xf numFmtId="0" fontId="11" fillId="4" borderId="0" xfId="0" applyFont="1" applyFill="1"/>
    <xf numFmtId="1" fontId="11" fillId="4" borderId="0" xfId="0" applyNumberFormat="1" applyFont="1" applyFill="1"/>
    <xf numFmtId="0" fontId="13" fillId="0" borderId="0" xfId="0" applyFont="1" applyAlignment="1">
      <alignment horizontal="left" vertical="top" wrapText="1"/>
    </xf>
    <xf numFmtId="0" fontId="11" fillId="0" borderId="0" xfId="0" applyFont="1" applyAlignment="1">
      <alignment horizontal="left"/>
    </xf>
    <xf numFmtId="0" fontId="11" fillId="0" borderId="0" xfId="0" applyFont="1" applyAlignment="1">
      <alignment horizontal="left" wrapText="1"/>
    </xf>
    <xf numFmtId="0" fontId="13" fillId="0" borderId="0" xfId="0" applyFont="1" applyAlignment="1">
      <alignment horizontal="left" wrapText="1"/>
    </xf>
    <xf numFmtId="0" fontId="2" fillId="8" borderId="3" xfId="0" applyFont="1" applyFill="1" applyBorder="1" applyAlignment="1">
      <alignment vertical="top" wrapText="1"/>
    </xf>
    <xf numFmtId="0" fontId="2" fillId="8" borderId="3"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13" fillId="0" borderId="0" xfId="0" applyFont="1" applyAlignment="1">
      <alignment horizontal="left" vertical="top"/>
    </xf>
    <xf numFmtId="0" fontId="18" fillId="0" borderId="0" xfId="1" applyFont="1" applyAlignment="1">
      <alignment horizontal="left" vertical="top" wrapText="1"/>
    </xf>
    <xf numFmtId="0" fontId="2" fillId="6" borderId="1" xfId="0" applyFont="1" applyFill="1" applyBorder="1" applyAlignment="1">
      <alignment horizontal="left" vertical="top" wrapText="1"/>
    </xf>
    <xf numFmtId="0" fontId="2" fillId="6" borderId="3"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11" fillId="6" borderId="3" xfId="0" applyFont="1" applyFill="1" applyBorder="1" applyAlignment="1">
      <alignment horizontal="center" vertical="center"/>
    </xf>
    <xf numFmtId="0" fontId="11" fillId="6" borderId="5" xfId="0" applyFont="1" applyFill="1" applyBorder="1" applyAlignment="1">
      <alignment horizontal="center" vertical="center"/>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2" fillId="9" borderId="3" xfId="0" applyFont="1" applyFill="1" applyBorder="1" applyAlignment="1">
      <alignment horizontal="left" vertical="center" wrapText="1"/>
    </xf>
    <xf numFmtId="0" fontId="11" fillId="9" borderId="3" xfId="0" applyFont="1" applyFill="1" applyBorder="1" applyAlignment="1">
      <alignment horizontal="center" vertical="center" wrapText="1"/>
    </xf>
    <xf numFmtId="0" fontId="11" fillId="9" borderId="11" xfId="0" applyFont="1" applyFill="1" applyBorder="1" applyAlignment="1">
      <alignment horizontal="center" vertical="center" wrapText="1"/>
    </xf>
    <xf numFmtId="164" fontId="2" fillId="10" borderId="3" xfId="0" applyNumberFormat="1" applyFont="1" applyFill="1" applyBorder="1" applyAlignment="1">
      <alignment horizontal="left" vertical="center" wrapText="1"/>
    </xf>
    <xf numFmtId="164" fontId="2" fillId="10" borderId="3" xfId="0" applyNumberFormat="1"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7" borderId="5" xfId="0" applyFont="1" applyFill="1" applyBorder="1" applyAlignment="1">
      <alignment horizontal="center" vertical="center" wrapText="1"/>
    </xf>
    <xf numFmtId="164" fontId="2" fillId="7" borderId="3" xfId="0" applyNumberFormat="1" applyFont="1" applyFill="1" applyBorder="1" applyAlignment="1">
      <alignment horizontal="center" vertical="center" wrapText="1"/>
    </xf>
    <xf numFmtId="0" fontId="2" fillId="8" borderId="10" xfId="0" applyFont="1" applyFill="1" applyBorder="1" applyAlignment="1">
      <alignment horizontal="center" vertical="center" wrapText="1"/>
    </xf>
    <xf numFmtId="0" fontId="11" fillId="0" borderId="0" xfId="0" applyFont="1" applyAlignment="1">
      <alignment horizontal="left" vertical="top"/>
    </xf>
    <xf numFmtId="0" fontId="2" fillId="6" borderId="4" xfId="0" applyFont="1" applyFill="1" applyBorder="1" applyAlignment="1">
      <alignment horizontal="center" vertical="center" wrapText="1"/>
    </xf>
    <xf numFmtId="0" fontId="11" fillId="6" borderId="4"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cfr.gov/current/title-10/chapter-II/subchapter-D/part-43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cfr.gov/current/title-10/chapter-II/subchapter-D/part-436"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C7880-FDFC-4040-AF63-1C9F7108CC3B}">
  <dimension ref="A1:M41"/>
  <sheetViews>
    <sheetView tabSelected="1" workbookViewId="0">
      <selection activeCell="A2" sqref="A2:H2"/>
    </sheetView>
  </sheetViews>
  <sheetFormatPr defaultRowHeight="14.5" x14ac:dyDescent="0.35"/>
  <cols>
    <col min="1" max="1" width="25.81640625" customWidth="1"/>
    <col min="2" max="2" width="35.1796875" customWidth="1"/>
    <col min="3" max="3" width="1.453125" customWidth="1"/>
    <col min="4" max="4" width="9.453125" bestFit="1" customWidth="1"/>
    <col min="5" max="5" width="15" customWidth="1"/>
    <col min="6" max="6" width="1.453125" customWidth="1"/>
    <col min="7" max="7" width="22.81640625" customWidth="1"/>
    <col min="8" max="8" width="15" customWidth="1"/>
    <col min="9" max="9" width="1.26953125" customWidth="1"/>
  </cols>
  <sheetData>
    <row r="1" spans="1:9" x14ac:dyDescent="0.35">
      <c r="A1" s="112" t="s">
        <v>475</v>
      </c>
      <c r="B1" s="112"/>
      <c r="C1" s="112"/>
      <c r="D1" s="112"/>
      <c r="E1" s="112"/>
      <c r="F1" s="112"/>
      <c r="G1" s="112"/>
      <c r="H1" s="112"/>
    </row>
    <row r="2" spans="1:9" ht="163" customHeight="1" x14ac:dyDescent="0.35">
      <c r="A2" s="111" t="s">
        <v>522</v>
      </c>
      <c r="B2" s="111"/>
      <c r="C2" s="111"/>
      <c r="D2" s="111"/>
      <c r="E2" s="111"/>
      <c r="F2" s="111"/>
      <c r="G2" s="111"/>
      <c r="H2" s="111"/>
      <c r="I2" s="36"/>
    </row>
    <row r="3" spans="1:9" x14ac:dyDescent="0.35">
      <c r="A3" s="113" t="s">
        <v>442</v>
      </c>
      <c r="B3" s="113"/>
      <c r="C3" s="113"/>
      <c r="D3" s="113"/>
      <c r="E3" s="113"/>
      <c r="F3" s="113"/>
      <c r="G3" s="113"/>
      <c r="H3" s="113"/>
    </row>
    <row r="4" spans="1:9" x14ac:dyDescent="0.35">
      <c r="A4" s="114" t="s">
        <v>462</v>
      </c>
      <c r="B4" s="114"/>
      <c r="C4" s="114"/>
      <c r="D4" s="114"/>
      <c r="E4" s="114"/>
      <c r="F4" s="114"/>
      <c r="G4" s="114"/>
      <c r="H4" s="114"/>
      <c r="I4" s="35"/>
    </row>
    <row r="5" spans="1:9" ht="30.75" customHeight="1" x14ac:dyDescent="0.35">
      <c r="A5" s="111" t="s">
        <v>476</v>
      </c>
      <c r="B5" s="111"/>
      <c r="C5" s="111"/>
      <c r="D5" s="111"/>
      <c r="E5" s="111"/>
      <c r="F5" s="111"/>
      <c r="G5" s="111"/>
      <c r="H5" s="111"/>
      <c r="I5" s="36"/>
    </row>
    <row r="6" spans="1:9" ht="93" customHeight="1" x14ac:dyDescent="0.35">
      <c r="A6" s="111" t="s">
        <v>496</v>
      </c>
      <c r="B6" s="111"/>
      <c r="C6" s="111"/>
      <c r="D6" s="111"/>
      <c r="E6" s="111"/>
      <c r="F6" s="111"/>
      <c r="G6" s="111"/>
      <c r="H6" s="111"/>
      <c r="I6" s="35"/>
    </row>
    <row r="7" spans="1:9" ht="31.5" customHeight="1" x14ac:dyDescent="0.35">
      <c r="A7" s="111" t="s">
        <v>503</v>
      </c>
      <c r="B7" s="111"/>
      <c r="C7" s="111"/>
      <c r="D7" s="111"/>
      <c r="E7" s="111"/>
      <c r="F7" s="111"/>
      <c r="G7" s="111"/>
      <c r="H7" s="111"/>
      <c r="I7" s="35"/>
    </row>
    <row r="8" spans="1:9" ht="16.5" x14ac:dyDescent="0.35">
      <c r="A8" s="118" t="s">
        <v>498</v>
      </c>
      <c r="B8" s="118"/>
      <c r="C8" s="118"/>
      <c r="D8" s="118"/>
      <c r="E8" s="118"/>
      <c r="F8" s="118"/>
      <c r="G8" s="118"/>
      <c r="H8" s="118"/>
      <c r="I8" s="35"/>
    </row>
    <row r="9" spans="1:9" ht="29.5" customHeight="1" x14ac:dyDescent="0.35">
      <c r="A9" s="111" t="s">
        <v>477</v>
      </c>
      <c r="B9" s="111"/>
      <c r="C9" s="111"/>
      <c r="D9" s="111"/>
      <c r="E9" s="111"/>
      <c r="F9" s="111"/>
      <c r="G9" s="111"/>
      <c r="H9" s="111"/>
      <c r="I9" s="35"/>
    </row>
    <row r="10" spans="1:9" ht="15" thickBot="1" x14ac:dyDescent="0.4">
      <c r="A10" s="119" t="s">
        <v>478</v>
      </c>
      <c r="B10" s="119"/>
      <c r="C10" s="119"/>
      <c r="D10" s="119"/>
      <c r="E10" s="119"/>
      <c r="F10" s="119"/>
      <c r="G10" s="119"/>
      <c r="H10" s="119"/>
      <c r="I10" s="35"/>
    </row>
    <row r="11" spans="1:9" ht="68.150000000000006" customHeight="1" thickBot="1" x14ac:dyDescent="0.4">
      <c r="C11" s="29"/>
      <c r="D11" s="125" t="s">
        <v>482</v>
      </c>
      <c r="E11" s="126"/>
      <c r="F11" s="50"/>
      <c r="G11" s="125" t="s">
        <v>479</v>
      </c>
      <c r="H11" s="126"/>
      <c r="I11" s="29"/>
    </row>
    <row r="12" spans="1:9" s="9" customFormat="1" ht="36" customHeight="1" thickBot="1" x14ac:dyDescent="0.4">
      <c r="A12" s="8"/>
      <c r="C12" s="29"/>
      <c r="D12" s="51"/>
      <c r="E12" s="51"/>
      <c r="F12" s="52"/>
      <c r="G12" s="51" t="s">
        <v>483</v>
      </c>
      <c r="H12" s="53">
        <v>0.3</v>
      </c>
      <c r="I12" s="19"/>
    </row>
    <row r="13" spans="1:9" s="9" customFormat="1" ht="19.5" customHeight="1" thickBot="1" x14ac:dyDescent="0.4">
      <c r="A13" s="87"/>
      <c r="B13" s="85"/>
      <c r="C13" s="86"/>
      <c r="D13" s="88"/>
      <c r="E13" s="89" t="s">
        <v>460</v>
      </c>
      <c r="F13" s="90"/>
      <c r="G13" s="88"/>
      <c r="H13" s="89" t="s">
        <v>460</v>
      </c>
      <c r="I13" s="19"/>
    </row>
    <row r="14" spans="1:9" ht="15" thickBot="1" x14ac:dyDescent="0.4">
      <c r="A14" s="120" t="s">
        <v>0</v>
      </c>
      <c r="B14" s="120"/>
      <c r="C14" s="20"/>
      <c r="D14" s="121"/>
      <c r="E14" s="122"/>
      <c r="F14" s="57"/>
      <c r="G14" s="123"/>
      <c r="H14" s="124"/>
      <c r="I14" s="23"/>
    </row>
    <row r="15" spans="1:9" ht="17" thickBot="1" x14ac:dyDescent="0.4">
      <c r="A15" s="4" t="s">
        <v>24</v>
      </c>
      <c r="B15" s="4" t="s">
        <v>492</v>
      </c>
      <c r="C15" s="21"/>
      <c r="D15" s="62">
        <v>1000</v>
      </c>
      <c r="E15" s="13" t="s">
        <v>493</v>
      </c>
      <c r="F15" s="17"/>
      <c r="G15" s="62">
        <v>1000</v>
      </c>
      <c r="H15" s="6" t="s">
        <v>493</v>
      </c>
      <c r="I15" s="24"/>
    </row>
    <row r="16" spans="1:9" ht="17" thickBot="1" x14ac:dyDescent="0.4">
      <c r="A16" s="4" t="s">
        <v>26</v>
      </c>
      <c r="B16" s="4" t="s">
        <v>481</v>
      </c>
      <c r="C16" s="21"/>
      <c r="D16" s="62">
        <v>60</v>
      </c>
      <c r="E16" s="13" t="s">
        <v>29</v>
      </c>
      <c r="F16" s="17"/>
      <c r="G16" s="62">
        <v>60</v>
      </c>
      <c r="H16" s="6" t="s">
        <v>29</v>
      </c>
      <c r="I16" s="24"/>
    </row>
    <row r="17" spans="1:13" ht="17" thickBot="1" x14ac:dyDescent="0.4">
      <c r="A17" s="4" t="s">
        <v>27</v>
      </c>
      <c r="B17" s="4" t="s">
        <v>28</v>
      </c>
      <c r="C17" s="21"/>
      <c r="D17" s="62">
        <v>140</v>
      </c>
      <c r="E17" s="13" t="s">
        <v>29</v>
      </c>
      <c r="F17" s="17"/>
      <c r="G17" s="62">
        <v>140</v>
      </c>
      <c r="H17" s="6" t="s">
        <v>29</v>
      </c>
      <c r="I17" s="24"/>
    </row>
    <row r="18" spans="1:13" ht="29.5" thickBot="1" x14ac:dyDescent="0.4">
      <c r="A18" s="4" t="s">
        <v>1</v>
      </c>
      <c r="B18" s="4" t="s">
        <v>487</v>
      </c>
      <c r="C18" s="21"/>
      <c r="D18" s="91">
        <f>D15*8.33*(D17-D16)/100000</f>
        <v>6.6639999999999997</v>
      </c>
      <c r="E18" s="13" t="s">
        <v>458</v>
      </c>
      <c r="F18" s="17"/>
      <c r="G18" s="91">
        <f>G15*8.33*(G17-G16)/100000</f>
        <v>6.6639999999999997</v>
      </c>
      <c r="H18" s="6" t="s">
        <v>458</v>
      </c>
      <c r="I18" s="23"/>
    </row>
    <row r="19" spans="1:13" ht="29.5" thickBot="1" x14ac:dyDescent="0.4">
      <c r="A19" s="4" t="s">
        <v>436</v>
      </c>
      <c r="B19" s="4" t="s">
        <v>497</v>
      </c>
      <c r="C19" s="21"/>
      <c r="D19" s="62">
        <v>5.28</v>
      </c>
      <c r="E19" s="13" t="s">
        <v>438</v>
      </c>
      <c r="F19" s="17"/>
      <c r="G19" s="62">
        <v>5.28</v>
      </c>
      <c r="H19" s="13" t="s">
        <v>438</v>
      </c>
      <c r="I19" s="23"/>
    </row>
    <row r="20" spans="1:13" ht="29.5" thickBot="1" x14ac:dyDescent="0.4">
      <c r="A20" s="4" t="s">
        <v>3</v>
      </c>
      <c r="B20" s="4" t="s">
        <v>485</v>
      </c>
      <c r="C20" s="21"/>
      <c r="D20" s="63">
        <v>0.93</v>
      </c>
      <c r="E20" s="13"/>
      <c r="F20" s="17"/>
      <c r="G20" s="63">
        <v>0.93</v>
      </c>
      <c r="H20" s="6"/>
      <c r="I20" s="23"/>
    </row>
    <row r="21" spans="1:13" ht="69.75" customHeight="1" thickBot="1" x14ac:dyDescent="0.4">
      <c r="A21" s="127" t="s">
        <v>480</v>
      </c>
      <c r="B21" s="127"/>
      <c r="C21" s="25"/>
      <c r="D21" s="128"/>
      <c r="E21" s="129"/>
      <c r="F21" s="32"/>
      <c r="G21" s="128"/>
      <c r="H21" s="129"/>
      <c r="I21" s="23"/>
    </row>
    <row r="22" spans="1:13" ht="17" thickBot="1" x14ac:dyDescent="0.4">
      <c r="A22" s="2" t="s">
        <v>4</v>
      </c>
      <c r="B22" s="3" t="s">
        <v>486</v>
      </c>
      <c r="C22" s="22"/>
      <c r="D22" s="65">
        <v>0.3</v>
      </c>
      <c r="E22" s="92"/>
      <c r="F22" s="17"/>
      <c r="G22" s="65">
        <v>0.3</v>
      </c>
      <c r="H22" s="93"/>
      <c r="I22" s="23"/>
    </row>
    <row r="23" spans="1:13" ht="29.5" thickBot="1" x14ac:dyDescent="0.4">
      <c r="A23" s="4" t="s">
        <v>5</v>
      </c>
      <c r="B23" s="3" t="s">
        <v>424</v>
      </c>
      <c r="C23" s="22"/>
      <c r="D23" s="68">
        <v>0.9</v>
      </c>
      <c r="E23" s="94"/>
      <c r="F23" s="17"/>
      <c r="G23" s="68">
        <v>0.9</v>
      </c>
      <c r="H23" s="95"/>
      <c r="I23" s="23"/>
    </row>
    <row r="24" spans="1:13" ht="15.75" customHeight="1" thickBot="1" x14ac:dyDescent="0.4">
      <c r="A24" s="115" t="s">
        <v>425</v>
      </c>
      <c r="B24" s="115"/>
      <c r="C24" s="26"/>
      <c r="D24" s="116"/>
      <c r="E24" s="117"/>
      <c r="F24" s="32"/>
      <c r="G24" s="116"/>
      <c r="H24" s="116"/>
      <c r="I24" s="23"/>
    </row>
    <row r="25" spans="1:13" ht="29.5" thickBot="1" x14ac:dyDescent="0.4">
      <c r="A25" s="5" t="s">
        <v>6</v>
      </c>
      <c r="B25" s="3" t="s">
        <v>7</v>
      </c>
      <c r="C25" s="22"/>
      <c r="D25" s="96">
        <v>1934.3122676579924</v>
      </c>
      <c r="E25" s="13" t="s">
        <v>9</v>
      </c>
      <c r="F25" s="17"/>
      <c r="G25" s="96">
        <v>1934.3122676579924</v>
      </c>
      <c r="H25" s="6" t="s">
        <v>9</v>
      </c>
      <c r="I25" s="23"/>
      <c r="L25" s="40"/>
      <c r="M25" s="40"/>
    </row>
    <row r="26" spans="1:13" ht="29.5" thickBot="1" x14ac:dyDescent="0.4">
      <c r="A26" s="5" t="s">
        <v>10</v>
      </c>
      <c r="B26" s="3" t="s">
        <v>11</v>
      </c>
      <c r="C26" s="22"/>
      <c r="D26" s="96">
        <v>1744.0520446096655</v>
      </c>
      <c r="E26" s="13" t="s">
        <v>9</v>
      </c>
      <c r="F26" s="17"/>
      <c r="G26" s="96">
        <v>1744.0520446096655</v>
      </c>
      <c r="H26" s="6" t="s">
        <v>9</v>
      </c>
      <c r="I26" s="23"/>
    </row>
    <row r="27" spans="1:13" ht="45" customHeight="1" thickBot="1" x14ac:dyDescent="0.4">
      <c r="A27" s="130" t="s">
        <v>494</v>
      </c>
      <c r="B27" s="130"/>
      <c r="C27" s="27"/>
      <c r="D27" s="131"/>
      <c r="E27" s="131"/>
      <c r="F27" s="31"/>
      <c r="G27" s="131"/>
      <c r="H27" s="131"/>
      <c r="I27" s="23"/>
    </row>
    <row r="28" spans="1:13" ht="29.5" thickBot="1" x14ac:dyDescent="0.4">
      <c r="A28" s="7" t="s">
        <v>12</v>
      </c>
      <c r="B28" s="1" t="s">
        <v>451</v>
      </c>
      <c r="C28" s="28"/>
      <c r="D28" s="44">
        <f>D18/D22/D25*100000</f>
        <v>1148.3840383346467</v>
      </c>
      <c r="E28" s="13" t="s">
        <v>13</v>
      </c>
      <c r="F28" s="17"/>
      <c r="G28" s="44">
        <f>$H$12*G18/G22/G25*100000</f>
        <v>344.515211500394</v>
      </c>
      <c r="H28" s="6" t="s">
        <v>13</v>
      </c>
      <c r="I28" s="23"/>
    </row>
    <row r="29" spans="1:13" ht="29.5" thickBot="1" x14ac:dyDescent="0.4">
      <c r="A29" s="7" t="s">
        <v>14</v>
      </c>
      <c r="B29" s="1" t="s">
        <v>452</v>
      </c>
      <c r="C29" s="28"/>
      <c r="D29" s="45">
        <f>D18*365</f>
        <v>2432.3599999999997</v>
      </c>
      <c r="E29" s="13" t="s">
        <v>459</v>
      </c>
      <c r="F29" s="17"/>
      <c r="G29" s="45">
        <f>G18*365</f>
        <v>2432.3599999999997</v>
      </c>
      <c r="H29" s="6" t="s">
        <v>459</v>
      </c>
      <c r="I29" s="23"/>
    </row>
    <row r="30" spans="1:13" ht="29.5" thickBot="1" x14ac:dyDescent="0.4">
      <c r="A30" s="7" t="s">
        <v>16</v>
      </c>
      <c r="B30" s="1" t="s">
        <v>488</v>
      </c>
      <c r="C30" s="28"/>
      <c r="D30" s="45">
        <f>D28*D26*D22*365*D23/100000</f>
        <v>1973.8003278688523</v>
      </c>
      <c r="E30" s="13" t="s">
        <v>459</v>
      </c>
      <c r="F30" s="17"/>
      <c r="G30" s="45">
        <f>G28*G26*G22*365*G23/100000</f>
        <v>592.14009836065588</v>
      </c>
      <c r="H30" s="13" t="s">
        <v>459</v>
      </c>
      <c r="I30" s="23"/>
    </row>
    <row r="31" spans="1:13" ht="29.5" thickBot="1" x14ac:dyDescent="0.4">
      <c r="A31" s="7" t="s">
        <v>17</v>
      </c>
      <c r="B31" s="1" t="s">
        <v>489</v>
      </c>
      <c r="C31" s="28"/>
      <c r="D31" s="47">
        <f>D30/D29</f>
        <v>0.81147540983606559</v>
      </c>
      <c r="E31" s="97"/>
      <c r="F31" s="17"/>
      <c r="G31" s="49">
        <f>G30/G29</f>
        <v>0.24344262295081975</v>
      </c>
      <c r="H31" s="98"/>
      <c r="I31" s="23"/>
    </row>
    <row r="32" spans="1:13" ht="29.5" thickBot="1" x14ac:dyDescent="0.4">
      <c r="A32" s="7" t="s">
        <v>18</v>
      </c>
      <c r="B32" s="1" t="s">
        <v>453</v>
      </c>
      <c r="C32" s="28"/>
      <c r="D32" s="45">
        <f>D30/D20</f>
        <v>2122.3659439450025</v>
      </c>
      <c r="E32" s="13" t="s">
        <v>459</v>
      </c>
      <c r="F32" s="17"/>
      <c r="G32" s="45">
        <f>G30/G20</f>
        <v>636.70978318350092</v>
      </c>
      <c r="H32" s="6" t="s">
        <v>459</v>
      </c>
      <c r="I32" s="23"/>
    </row>
    <row r="33" spans="1:9" ht="29.5" thickBot="1" x14ac:dyDescent="0.4">
      <c r="A33" s="7" t="s">
        <v>19</v>
      </c>
      <c r="B33" s="1" t="s">
        <v>454</v>
      </c>
      <c r="C33" s="28"/>
      <c r="D33" s="61">
        <f>D28*1/1000*365*3412/100000</f>
        <v>14.301745136612023</v>
      </c>
      <c r="E33" s="13" t="s">
        <v>459</v>
      </c>
      <c r="F33" s="17"/>
      <c r="G33" s="61">
        <f>G28*1/1000*365*3412/100000</f>
        <v>4.2905235409836067</v>
      </c>
      <c r="H33" s="6" t="s">
        <v>459</v>
      </c>
      <c r="I33" s="23"/>
    </row>
    <row r="34" spans="1:9" ht="15.75" customHeight="1" thickBot="1" x14ac:dyDescent="0.4">
      <c r="A34" s="18" t="s">
        <v>20</v>
      </c>
      <c r="B34" s="30"/>
      <c r="C34" s="22"/>
      <c r="D34" s="132"/>
      <c r="E34" s="133"/>
      <c r="F34" s="71"/>
      <c r="G34" s="134"/>
      <c r="H34" s="134"/>
      <c r="I34" s="23"/>
    </row>
    <row r="35" spans="1:9" ht="17" thickBot="1" x14ac:dyDescent="0.4">
      <c r="A35" s="1" t="s">
        <v>31</v>
      </c>
      <c r="B35" s="3" t="s">
        <v>32</v>
      </c>
      <c r="C35" s="22"/>
      <c r="D35" s="99">
        <v>150</v>
      </c>
      <c r="E35" s="73" t="s">
        <v>499</v>
      </c>
      <c r="F35" s="17"/>
      <c r="G35" s="99">
        <v>225</v>
      </c>
      <c r="H35" s="73" t="s">
        <v>499</v>
      </c>
      <c r="I35" s="23"/>
    </row>
    <row r="36" spans="1:9" ht="29.5" thickBot="1" x14ac:dyDescent="0.4">
      <c r="A36" s="7" t="s">
        <v>21</v>
      </c>
      <c r="B36" s="1" t="s">
        <v>455</v>
      </c>
      <c r="C36" s="28"/>
      <c r="D36" s="74">
        <f>D35*D28</f>
        <v>172257.60575019699</v>
      </c>
      <c r="E36" s="100"/>
      <c r="F36" s="76"/>
      <c r="G36" s="74">
        <f>G35*G28</f>
        <v>77515.922587588648</v>
      </c>
      <c r="H36" s="101"/>
      <c r="I36" s="23"/>
    </row>
    <row r="37" spans="1:9" ht="31.5" thickBot="1" x14ac:dyDescent="0.4">
      <c r="A37" s="1" t="s">
        <v>22</v>
      </c>
      <c r="B37" s="1" t="s">
        <v>456</v>
      </c>
      <c r="C37" s="21"/>
      <c r="D37" s="74">
        <f>D19*(D32-D33)</f>
        <v>11130.578969708302</v>
      </c>
      <c r="E37" s="101"/>
      <c r="F37" s="78"/>
      <c r="G37" s="74">
        <f>G19*(G32-G33)</f>
        <v>3339.1736909124916</v>
      </c>
      <c r="H37" s="101"/>
      <c r="I37" s="23"/>
    </row>
    <row r="38" spans="1:9" ht="29.5" thickBot="1" x14ac:dyDescent="0.4">
      <c r="A38" s="7" t="s">
        <v>23</v>
      </c>
      <c r="B38" s="1" t="s">
        <v>450</v>
      </c>
      <c r="C38" s="21"/>
      <c r="D38" s="74">
        <f>0.005*D36</f>
        <v>861.28802875098495</v>
      </c>
      <c r="E38" s="101"/>
      <c r="F38" s="79"/>
      <c r="G38" s="74">
        <f>0.005*G36</f>
        <v>387.57961293794324</v>
      </c>
      <c r="H38" s="101"/>
      <c r="I38" s="23"/>
    </row>
    <row r="39" spans="1:9" ht="29.5" thickBot="1" x14ac:dyDescent="0.4">
      <c r="A39" s="7" t="s">
        <v>434</v>
      </c>
      <c r="B39" s="1" t="s">
        <v>491</v>
      </c>
      <c r="C39" s="21"/>
      <c r="D39" s="80">
        <f>D36/(D37-D38)</f>
        <v>16.774050588359209</v>
      </c>
      <c r="E39" s="102"/>
      <c r="F39" s="79"/>
      <c r="G39" s="80">
        <f>G36/(G37-G38)</f>
        <v>26.26239263929607</v>
      </c>
      <c r="H39" s="102"/>
      <c r="I39" s="23"/>
    </row>
    <row r="40" spans="1:9" ht="29.5" thickBot="1" x14ac:dyDescent="0.4">
      <c r="A40" s="7" t="s">
        <v>435</v>
      </c>
      <c r="B40" s="1" t="s">
        <v>457</v>
      </c>
      <c r="C40" s="21"/>
      <c r="D40" s="82">
        <f>(D37-D38)*17.4/D36</f>
        <v>1.0373165329592593</v>
      </c>
      <c r="E40" s="103"/>
      <c r="F40" s="84"/>
      <c r="G40" s="82">
        <f>(G37-G38)*17.4/G36</f>
        <v>0.66254435530617306</v>
      </c>
      <c r="H40" s="98"/>
      <c r="I40" s="23"/>
    </row>
    <row r="41" spans="1:9" ht="14.5" customHeight="1" x14ac:dyDescent="0.35"/>
  </sheetData>
  <mergeCells count="26">
    <mergeCell ref="A27:B27"/>
    <mergeCell ref="D27:E27"/>
    <mergeCell ref="G27:H27"/>
    <mergeCell ref="D34:E34"/>
    <mergeCell ref="G34:H34"/>
    <mergeCell ref="A24:B24"/>
    <mergeCell ref="D24:E24"/>
    <mergeCell ref="G24:H24"/>
    <mergeCell ref="A7:H7"/>
    <mergeCell ref="A8:H8"/>
    <mergeCell ref="A10:H10"/>
    <mergeCell ref="A14:B14"/>
    <mergeCell ref="D14:E14"/>
    <mergeCell ref="G14:H14"/>
    <mergeCell ref="D11:E11"/>
    <mergeCell ref="G11:H11"/>
    <mergeCell ref="A21:B21"/>
    <mergeCell ref="D21:E21"/>
    <mergeCell ref="G21:H21"/>
    <mergeCell ref="A6:H6"/>
    <mergeCell ref="A9:H9"/>
    <mergeCell ref="A1:H1"/>
    <mergeCell ref="A2:H2"/>
    <mergeCell ref="A3:H3"/>
    <mergeCell ref="A4:H4"/>
    <mergeCell ref="A5:H5"/>
  </mergeCells>
  <hyperlinks>
    <hyperlink ref="A10:H10" r:id="rId1" display="* https://www.ecfr.gov/current/title-10/chapter-II/subchapter-D/part-436" xr:uid="{BA8BBD26-47F0-4CCD-B5A7-40298618DE5B}"/>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1"/>
  <sheetViews>
    <sheetView workbookViewId="0">
      <selection activeCell="J2" sqref="J2"/>
    </sheetView>
  </sheetViews>
  <sheetFormatPr defaultRowHeight="14.5" x14ac:dyDescent="0.35"/>
  <cols>
    <col min="1" max="1" width="25.81640625" customWidth="1"/>
    <col min="2" max="2" width="35.1796875" customWidth="1"/>
    <col min="3" max="3" width="1.453125" customWidth="1"/>
    <col min="4" max="4" width="11.26953125" customWidth="1"/>
    <col min="5" max="5" width="13.26953125" customWidth="1"/>
    <col min="6" max="6" width="1.453125" customWidth="1"/>
    <col min="7" max="7" width="20.7265625" customWidth="1"/>
    <col min="8" max="8" width="13.26953125" customWidth="1"/>
    <col min="9" max="9" width="1.26953125" customWidth="1"/>
  </cols>
  <sheetData>
    <row r="1" spans="1:9" x14ac:dyDescent="0.35">
      <c r="A1" s="112" t="s">
        <v>475</v>
      </c>
      <c r="B1" s="112"/>
      <c r="C1" s="112"/>
      <c r="D1" s="112"/>
      <c r="E1" s="112"/>
      <c r="F1" s="112"/>
      <c r="G1" s="112"/>
      <c r="H1" s="112"/>
    </row>
    <row r="2" spans="1:9" ht="165" customHeight="1" x14ac:dyDescent="0.35">
      <c r="A2" s="111" t="s">
        <v>521</v>
      </c>
      <c r="B2" s="111"/>
      <c r="C2" s="111"/>
      <c r="D2" s="111"/>
      <c r="E2" s="111"/>
      <c r="F2" s="111"/>
      <c r="G2" s="111"/>
      <c r="H2" s="111"/>
      <c r="I2" s="36"/>
    </row>
    <row r="3" spans="1:9" ht="15.65" customHeight="1" x14ac:dyDescent="0.35">
      <c r="A3" s="136" t="s">
        <v>442</v>
      </c>
      <c r="B3" s="136"/>
      <c r="C3" s="136"/>
      <c r="D3" s="136"/>
      <c r="E3" s="136"/>
      <c r="F3" s="136"/>
      <c r="G3" s="136"/>
      <c r="H3" s="136"/>
    </row>
    <row r="4" spans="1:9" ht="18" customHeight="1" x14ac:dyDescent="0.35">
      <c r="A4" s="118" t="s">
        <v>462</v>
      </c>
      <c r="B4" s="118"/>
      <c r="C4" s="118"/>
      <c r="D4" s="118"/>
      <c r="E4" s="118"/>
      <c r="F4" s="118"/>
      <c r="G4" s="118"/>
      <c r="H4" s="118"/>
      <c r="I4" s="35"/>
    </row>
    <row r="5" spans="1:9" ht="33" customHeight="1" x14ac:dyDescent="0.35">
      <c r="A5" s="111" t="s">
        <v>508</v>
      </c>
      <c r="B5" s="111"/>
      <c r="C5" s="111"/>
      <c r="D5" s="111"/>
      <c r="E5" s="111"/>
      <c r="F5" s="111"/>
      <c r="G5" s="111"/>
      <c r="H5" s="111"/>
      <c r="I5" s="36"/>
    </row>
    <row r="6" spans="1:9" ht="92.15" customHeight="1" x14ac:dyDescent="0.35">
      <c r="A6" s="111" t="s">
        <v>500</v>
      </c>
      <c r="B6" s="111"/>
      <c r="C6" s="111"/>
      <c r="D6" s="111"/>
      <c r="E6" s="111"/>
      <c r="F6" s="111"/>
      <c r="G6" s="111"/>
      <c r="H6" s="111"/>
      <c r="I6" s="35"/>
    </row>
    <row r="7" spans="1:9" ht="30" customHeight="1" x14ac:dyDescent="0.35">
      <c r="A7" s="111" t="s">
        <v>502</v>
      </c>
      <c r="B7" s="111"/>
      <c r="C7" s="111"/>
      <c r="D7" s="111"/>
      <c r="E7" s="111"/>
      <c r="F7" s="111"/>
      <c r="G7" s="111"/>
      <c r="H7" s="111"/>
      <c r="I7" s="35"/>
    </row>
    <row r="8" spans="1:9" ht="18" customHeight="1" x14ac:dyDescent="0.35">
      <c r="A8" s="118" t="s">
        <v>501</v>
      </c>
      <c r="B8" s="118"/>
      <c r="C8" s="118"/>
      <c r="D8" s="118"/>
      <c r="E8" s="118"/>
      <c r="F8" s="118"/>
      <c r="G8" s="118"/>
      <c r="H8" s="118"/>
      <c r="I8" s="35"/>
    </row>
    <row r="9" spans="1:9" ht="33.65" customHeight="1" x14ac:dyDescent="0.35">
      <c r="A9" s="111" t="s">
        <v>477</v>
      </c>
      <c r="B9" s="111"/>
      <c r="C9" s="111"/>
      <c r="D9" s="111"/>
      <c r="E9" s="111"/>
      <c r="F9" s="111"/>
      <c r="G9" s="111"/>
      <c r="H9" s="111"/>
      <c r="I9" s="35"/>
    </row>
    <row r="10" spans="1:9" ht="15" thickBot="1" x14ac:dyDescent="0.4">
      <c r="A10" s="41" t="s">
        <v>478</v>
      </c>
      <c r="B10" s="42"/>
    </row>
    <row r="11" spans="1:9" s="9" customFormat="1" ht="49.75" customHeight="1" thickBot="1" x14ac:dyDescent="0.4">
      <c r="A11" s="8"/>
      <c r="C11" s="29"/>
      <c r="D11" s="125" t="s">
        <v>482</v>
      </c>
      <c r="E11" s="126"/>
      <c r="F11" s="50"/>
      <c r="G11" s="125" t="s">
        <v>479</v>
      </c>
      <c r="H11" s="126"/>
      <c r="I11" s="19"/>
    </row>
    <row r="12" spans="1:9" s="9" customFormat="1" ht="36" customHeight="1" x14ac:dyDescent="0.35">
      <c r="A12" s="8"/>
      <c r="C12" s="19"/>
      <c r="D12" s="51"/>
      <c r="E12" s="51"/>
      <c r="F12" s="52"/>
      <c r="G12" s="51" t="s">
        <v>483</v>
      </c>
      <c r="H12" s="53">
        <v>0.3</v>
      </c>
      <c r="I12" s="19"/>
    </row>
    <row r="13" spans="1:9" s="9" customFormat="1" ht="19.5" customHeight="1" thickBot="1" x14ac:dyDescent="0.4">
      <c r="A13" s="8"/>
      <c r="C13" s="19"/>
      <c r="D13" s="54"/>
      <c r="E13" s="55" t="s">
        <v>461</v>
      </c>
      <c r="F13" s="56"/>
      <c r="G13" s="54"/>
      <c r="H13" s="55" t="s">
        <v>461</v>
      </c>
      <c r="I13" s="19"/>
    </row>
    <row r="14" spans="1:9" ht="15" thickBot="1" x14ac:dyDescent="0.4">
      <c r="A14" s="120" t="s">
        <v>0</v>
      </c>
      <c r="B14" s="120"/>
      <c r="C14" s="20"/>
      <c r="D14" s="137" t="s">
        <v>439</v>
      </c>
      <c r="E14" s="121"/>
      <c r="F14" s="57"/>
      <c r="G14" s="138" t="s">
        <v>441</v>
      </c>
      <c r="H14" s="123"/>
      <c r="I14" s="23"/>
    </row>
    <row r="15" spans="1:9" ht="17" thickBot="1" x14ac:dyDescent="0.4">
      <c r="A15" s="4" t="s">
        <v>24</v>
      </c>
      <c r="B15" s="4" t="s">
        <v>492</v>
      </c>
      <c r="C15" s="21"/>
      <c r="D15" s="58">
        <v>3785</v>
      </c>
      <c r="E15" s="6" t="s">
        <v>25</v>
      </c>
      <c r="F15" s="17"/>
      <c r="G15" s="59">
        <v>3785</v>
      </c>
      <c r="H15" s="6" t="s">
        <v>25</v>
      </c>
      <c r="I15" s="24"/>
    </row>
    <row r="16" spans="1:9" ht="17" thickBot="1" x14ac:dyDescent="0.4">
      <c r="A16" s="4" t="s">
        <v>26</v>
      </c>
      <c r="B16" s="4" t="s">
        <v>481</v>
      </c>
      <c r="C16" s="21"/>
      <c r="D16" s="58">
        <v>15</v>
      </c>
      <c r="E16" s="6" t="s">
        <v>30</v>
      </c>
      <c r="F16" s="17"/>
      <c r="G16" s="59">
        <v>15</v>
      </c>
      <c r="H16" s="6" t="s">
        <v>30</v>
      </c>
      <c r="I16" s="24"/>
    </row>
    <row r="17" spans="1:9" ht="17" thickBot="1" x14ac:dyDescent="0.4">
      <c r="A17" s="4" t="s">
        <v>27</v>
      </c>
      <c r="B17" s="4" t="s">
        <v>28</v>
      </c>
      <c r="C17" s="21"/>
      <c r="D17" s="58">
        <v>60</v>
      </c>
      <c r="E17" s="6" t="s">
        <v>30</v>
      </c>
      <c r="F17" s="17"/>
      <c r="G17" s="59">
        <v>60</v>
      </c>
      <c r="H17" s="6" t="s">
        <v>30</v>
      </c>
      <c r="I17" s="24"/>
    </row>
    <row r="18" spans="1:9" ht="29.5" thickBot="1" x14ac:dyDescent="0.4">
      <c r="A18" s="4" t="s">
        <v>1</v>
      </c>
      <c r="B18" s="4" t="s">
        <v>487</v>
      </c>
      <c r="C18" s="21"/>
      <c r="D18" s="60">
        <f>D15*0.001167*(D17-D16)</f>
        <v>198.76927500000002</v>
      </c>
      <c r="E18" s="6" t="s">
        <v>2</v>
      </c>
      <c r="F18" s="17"/>
      <c r="G18" s="61">
        <f>G15*0.001167*(G17-G16)</f>
        <v>198.76927500000002</v>
      </c>
      <c r="H18" s="6" t="s">
        <v>2</v>
      </c>
      <c r="I18" s="23"/>
    </row>
    <row r="19" spans="1:9" ht="29.5" thickBot="1" x14ac:dyDescent="0.4">
      <c r="A19" s="4" t="s">
        <v>436</v>
      </c>
      <c r="B19" s="4" t="s">
        <v>484</v>
      </c>
      <c r="C19" s="21"/>
      <c r="D19" s="62">
        <v>0.18</v>
      </c>
      <c r="E19" s="6" t="s">
        <v>437</v>
      </c>
      <c r="F19" s="17"/>
      <c r="G19" s="62">
        <v>0.18</v>
      </c>
      <c r="H19" s="6" t="s">
        <v>437</v>
      </c>
      <c r="I19" s="23"/>
    </row>
    <row r="20" spans="1:9" ht="29.5" thickBot="1" x14ac:dyDescent="0.4">
      <c r="A20" s="4" t="s">
        <v>3</v>
      </c>
      <c r="B20" s="4" t="s">
        <v>485</v>
      </c>
      <c r="C20" s="21"/>
      <c r="D20" s="63">
        <v>0.93</v>
      </c>
      <c r="E20" s="6"/>
      <c r="F20" s="17"/>
      <c r="G20" s="64">
        <v>0.98</v>
      </c>
      <c r="H20" s="6"/>
      <c r="I20" s="23"/>
    </row>
    <row r="21" spans="1:9" ht="69.75" customHeight="1" thickBot="1" x14ac:dyDescent="0.4">
      <c r="A21" s="127" t="s">
        <v>480</v>
      </c>
      <c r="B21" s="127"/>
      <c r="C21" s="25"/>
      <c r="D21" s="128" t="s">
        <v>439</v>
      </c>
      <c r="E21" s="128"/>
      <c r="F21" s="32"/>
      <c r="G21" s="128" t="s">
        <v>440</v>
      </c>
      <c r="H21" s="128"/>
      <c r="I21" s="23"/>
    </row>
    <row r="22" spans="1:9" ht="17" thickBot="1" x14ac:dyDescent="0.4">
      <c r="A22" s="2" t="s">
        <v>4</v>
      </c>
      <c r="B22" s="3" t="s">
        <v>486</v>
      </c>
      <c r="C22" s="22"/>
      <c r="D22" s="65">
        <v>0.3</v>
      </c>
      <c r="E22" s="66"/>
      <c r="F22" s="17"/>
      <c r="G22" s="67">
        <v>0.3</v>
      </c>
      <c r="H22" s="66"/>
      <c r="I22" s="23"/>
    </row>
    <row r="23" spans="1:9" ht="29.5" thickBot="1" x14ac:dyDescent="0.4">
      <c r="A23" s="4" t="s">
        <v>5</v>
      </c>
      <c r="B23" s="3" t="s">
        <v>424</v>
      </c>
      <c r="C23" s="22"/>
      <c r="D23" s="68">
        <v>0.9</v>
      </c>
      <c r="E23" s="69"/>
      <c r="F23" s="17"/>
      <c r="G23" s="70">
        <v>0.9</v>
      </c>
      <c r="H23" s="69"/>
      <c r="I23" s="23"/>
    </row>
    <row r="24" spans="1:9" ht="15.75" customHeight="1" thickBot="1" x14ac:dyDescent="0.4">
      <c r="A24" s="115" t="s">
        <v>425</v>
      </c>
      <c r="B24" s="115"/>
      <c r="C24" s="26"/>
      <c r="D24" s="116" t="s">
        <v>439</v>
      </c>
      <c r="E24" s="116"/>
      <c r="F24" s="32"/>
      <c r="G24" s="135" t="s">
        <v>440</v>
      </c>
      <c r="H24" s="116"/>
      <c r="I24" s="23"/>
    </row>
    <row r="25" spans="1:9" ht="29.5" thickBot="1" x14ac:dyDescent="0.4">
      <c r="A25" s="5" t="s">
        <v>6</v>
      </c>
      <c r="B25" s="3" t="s">
        <v>7</v>
      </c>
      <c r="C25" s="22"/>
      <c r="D25" s="15">
        <v>6.1</v>
      </c>
      <c r="E25" s="6" t="s">
        <v>8</v>
      </c>
      <c r="F25" s="17"/>
      <c r="G25" s="14">
        <v>6.1</v>
      </c>
      <c r="H25" s="6" t="s">
        <v>8</v>
      </c>
      <c r="I25" s="23"/>
    </row>
    <row r="26" spans="1:9" ht="29.5" thickBot="1" x14ac:dyDescent="0.4">
      <c r="A26" s="5" t="s">
        <v>10</v>
      </c>
      <c r="B26" s="3" t="s">
        <v>11</v>
      </c>
      <c r="C26" s="22"/>
      <c r="D26" s="15">
        <v>5.5</v>
      </c>
      <c r="E26" s="6" t="s">
        <v>8</v>
      </c>
      <c r="F26" s="17"/>
      <c r="G26" s="14">
        <v>5.5</v>
      </c>
      <c r="H26" s="6" t="s">
        <v>8</v>
      </c>
      <c r="I26" s="23"/>
    </row>
    <row r="27" spans="1:9" ht="45" customHeight="1" thickBot="1" x14ac:dyDescent="0.4">
      <c r="A27" s="130" t="s">
        <v>504</v>
      </c>
      <c r="B27" s="130"/>
      <c r="C27" s="27"/>
      <c r="D27" s="131" t="s">
        <v>439</v>
      </c>
      <c r="E27" s="131"/>
      <c r="F27" s="31"/>
      <c r="G27" s="131" t="s">
        <v>440</v>
      </c>
      <c r="H27" s="131"/>
      <c r="I27" s="23"/>
    </row>
    <row r="28" spans="1:9" ht="29.5" thickBot="1" x14ac:dyDescent="0.4">
      <c r="A28" s="7" t="s">
        <v>12</v>
      </c>
      <c r="B28" s="1" t="s">
        <v>451</v>
      </c>
      <c r="C28" s="28"/>
      <c r="D28" s="43">
        <f>D18/D25/D22</f>
        <v>108.61709016393446</v>
      </c>
      <c r="E28" s="6" t="s">
        <v>495</v>
      </c>
      <c r="F28" s="17"/>
      <c r="G28" s="44">
        <f>H12*G18/G22/G25</f>
        <v>32.585127049180336</v>
      </c>
      <c r="H28" s="6" t="s">
        <v>495</v>
      </c>
      <c r="I28" s="23"/>
    </row>
    <row r="29" spans="1:9" ht="29.5" thickBot="1" x14ac:dyDescent="0.4">
      <c r="A29" s="7" t="s">
        <v>14</v>
      </c>
      <c r="B29" s="1" t="s">
        <v>452</v>
      </c>
      <c r="C29" s="28"/>
      <c r="D29" s="45">
        <f>D18*365</f>
        <v>72550.785375000007</v>
      </c>
      <c r="E29" s="6" t="s">
        <v>15</v>
      </c>
      <c r="F29" s="17"/>
      <c r="G29" s="45">
        <f>G18*365</f>
        <v>72550.785375000007</v>
      </c>
      <c r="H29" s="6" t="s">
        <v>15</v>
      </c>
      <c r="I29" s="23"/>
    </row>
    <row r="30" spans="1:9" ht="29.5" thickBot="1" x14ac:dyDescent="0.4">
      <c r="A30" s="7" t="s">
        <v>16</v>
      </c>
      <c r="B30" s="1" t="s">
        <v>488</v>
      </c>
      <c r="C30" s="28"/>
      <c r="D30" s="45">
        <f>D28*D26*D22*365*D23</f>
        <v>58873.178296106576</v>
      </c>
      <c r="E30" s="6" t="s">
        <v>15</v>
      </c>
      <c r="F30" s="17"/>
      <c r="G30" s="46">
        <f>G28*G26*G22*365*G23</f>
        <v>17661.953488831972</v>
      </c>
      <c r="H30" s="6" t="s">
        <v>15</v>
      </c>
      <c r="I30" s="23"/>
    </row>
    <row r="31" spans="1:9" ht="29.5" thickBot="1" x14ac:dyDescent="0.4">
      <c r="A31" s="7" t="s">
        <v>17</v>
      </c>
      <c r="B31" s="1" t="s">
        <v>489</v>
      </c>
      <c r="C31" s="28"/>
      <c r="D31" s="47">
        <f>D30/D29</f>
        <v>0.81147540983606581</v>
      </c>
      <c r="E31" s="48"/>
      <c r="F31" s="17"/>
      <c r="G31" s="49">
        <f>G30/G29</f>
        <v>0.24344262295081973</v>
      </c>
      <c r="H31" s="48"/>
      <c r="I31" s="23"/>
    </row>
    <row r="32" spans="1:9" ht="29.5" thickBot="1" x14ac:dyDescent="0.4">
      <c r="A32" s="7" t="s">
        <v>18</v>
      </c>
      <c r="B32" s="1" t="s">
        <v>453</v>
      </c>
      <c r="C32" s="28"/>
      <c r="D32" s="45">
        <f>D30/D20</f>
        <v>63304.492791512443</v>
      </c>
      <c r="E32" s="6" t="s">
        <v>15</v>
      </c>
      <c r="F32" s="17"/>
      <c r="G32" s="45">
        <f>G30/G20</f>
        <v>18022.401519216299</v>
      </c>
      <c r="H32" s="6" t="s">
        <v>15</v>
      </c>
      <c r="I32" s="23"/>
    </row>
    <row r="33" spans="1:9" ht="29.5" thickBot="1" x14ac:dyDescent="0.4">
      <c r="A33" s="7" t="s">
        <v>19</v>
      </c>
      <c r="B33" s="1" t="s">
        <v>454</v>
      </c>
      <c r="C33" s="28"/>
      <c r="D33" s="45">
        <f>D28*10/1000*365</f>
        <v>396.45237909836084</v>
      </c>
      <c r="E33" s="6" t="s">
        <v>15</v>
      </c>
      <c r="F33" s="17"/>
      <c r="G33" s="46">
        <f>G28*10/1000*365</f>
        <v>118.93571372950822</v>
      </c>
      <c r="H33" s="6" t="s">
        <v>15</v>
      </c>
      <c r="I33" s="23"/>
    </row>
    <row r="34" spans="1:9" ht="15.75" customHeight="1" thickBot="1" x14ac:dyDescent="0.4">
      <c r="A34" s="18" t="s">
        <v>20</v>
      </c>
      <c r="B34" s="30"/>
      <c r="C34" s="22"/>
      <c r="D34" s="132" t="s">
        <v>439</v>
      </c>
      <c r="E34" s="132"/>
      <c r="F34" s="71"/>
      <c r="G34" s="134" t="s">
        <v>440</v>
      </c>
      <c r="H34" s="134"/>
      <c r="I34" s="23"/>
    </row>
    <row r="35" spans="1:9" ht="17" thickBot="1" x14ac:dyDescent="0.4">
      <c r="A35" s="1" t="s">
        <v>31</v>
      </c>
      <c r="B35" s="3" t="s">
        <v>490</v>
      </c>
      <c r="C35" s="22"/>
      <c r="D35" s="72">
        <v>1500</v>
      </c>
      <c r="E35" s="73" t="s">
        <v>509</v>
      </c>
      <c r="F35" s="17"/>
      <c r="G35" s="72">
        <v>2225</v>
      </c>
      <c r="H35" s="73" t="s">
        <v>509</v>
      </c>
      <c r="I35" s="23"/>
    </row>
    <row r="36" spans="1:9" ht="29.5" thickBot="1" x14ac:dyDescent="0.4">
      <c r="A36" s="7" t="s">
        <v>21</v>
      </c>
      <c r="B36" s="1" t="s">
        <v>455</v>
      </c>
      <c r="C36" s="28"/>
      <c r="D36" s="74">
        <f>D35*D28</f>
        <v>162925.63524590171</v>
      </c>
      <c r="E36" s="75"/>
      <c r="F36" s="76"/>
      <c r="G36" s="77">
        <f>G35*G28</f>
        <v>72501.907684426245</v>
      </c>
      <c r="H36" s="75"/>
      <c r="I36" s="23"/>
    </row>
    <row r="37" spans="1:9" ht="31.5" thickBot="1" x14ac:dyDescent="0.4">
      <c r="A37" s="1" t="s">
        <v>22</v>
      </c>
      <c r="B37" s="1" t="s">
        <v>456</v>
      </c>
      <c r="C37" s="21"/>
      <c r="D37" s="74">
        <f>D19*(D32-D33)</f>
        <v>11323.447274234535</v>
      </c>
      <c r="E37" s="75"/>
      <c r="F37" s="78"/>
      <c r="G37" s="74">
        <f>G19*(G32-G33)</f>
        <v>3222.6238449876223</v>
      </c>
      <c r="H37" s="75"/>
      <c r="I37" s="23"/>
    </row>
    <row r="38" spans="1:9" ht="29.5" thickBot="1" x14ac:dyDescent="0.4">
      <c r="A38" s="7" t="s">
        <v>23</v>
      </c>
      <c r="B38" s="1" t="s">
        <v>450</v>
      </c>
      <c r="C38" s="21"/>
      <c r="D38" s="74">
        <f>0.005*D36</f>
        <v>814.62817622950854</v>
      </c>
      <c r="E38" s="75"/>
      <c r="F38" s="79"/>
      <c r="G38" s="74">
        <f>0.005*G36</f>
        <v>362.50953842213124</v>
      </c>
      <c r="H38" s="75"/>
      <c r="I38" s="23"/>
    </row>
    <row r="39" spans="1:9" ht="29.5" thickBot="1" x14ac:dyDescent="0.4">
      <c r="A39" s="7" t="s">
        <v>434</v>
      </c>
      <c r="B39" s="1" t="s">
        <v>491</v>
      </c>
      <c r="C39" s="21"/>
      <c r="D39" s="80">
        <f>D36/(D37-D38)</f>
        <v>15.503705385587159</v>
      </c>
      <c r="E39" s="81"/>
      <c r="F39" s="79"/>
      <c r="G39" s="80">
        <f>G36/(G37-G38)</f>
        <v>25.349304228154665</v>
      </c>
      <c r="H39" s="81"/>
      <c r="I39" s="23"/>
    </row>
    <row r="40" spans="1:9" ht="29.5" thickBot="1" x14ac:dyDescent="0.4">
      <c r="A40" s="7" t="s">
        <v>435</v>
      </c>
      <c r="B40" s="1" t="s">
        <v>457</v>
      </c>
      <c r="C40" s="21"/>
      <c r="D40" s="82">
        <f>(D37-D38)*17.4/D36</f>
        <v>1.1223123483870965</v>
      </c>
      <c r="E40" s="83"/>
      <c r="F40" s="84"/>
      <c r="G40" s="47">
        <f>(G37-G38)*17.4/G36</f>
        <v>0.6864093721623481</v>
      </c>
      <c r="H40" s="48"/>
      <c r="I40" s="23"/>
    </row>
    <row r="41" spans="1:9" ht="15" customHeight="1" x14ac:dyDescent="0.35"/>
  </sheetData>
  <mergeCells count="25">
    <mergeCell ref="A9:H9"/>
    <mergeCell ref="D11:E11"/>
    <mergeCell ref="G11:H11"/>
    <mergeCell ref="D14:E14"/>
    <mergeCell ref="A27:B27"/>
    <mergeCell ref="A24:B24"/>
    <mergeCell ref="A14:B14"/>
    <mergeCell ref="G14:H14"/>
    <mergeCell ref="D21:E21"/>
    <mergeCell ref="G21:H21"/>
    <mergeCell ref="A21:B21"/>
    <mergeCell ref="A1:H1"/>
    <mergeCell ref="A7:H7"/>
    <mergeCell ref="A8:H8"/>
    <mergeCell ref="A5:H5"/>
    <mergeCell ref="A2:H2"/>
    <mergeCell ref="A6:H6"/>
    <mergeCell ref="A4:H4"/>
    <mergeCell ref="A3:H3"/>
    <mergeCell ref="D34:E34"/>
    <mergeCell ref="G34:H34"/>
    <mergeCell ref="D27:E27"/>
    <mergeCell ref="G27:H27"/>
    <mergeCell ref="G24:H24"/>
    <mergeCell ref="D24:E24"/>
  </mergeCells>
  <hyperlinks>
    <hyperlink ref="A10" r:id="rId1" display="1  https://www.ecfr.gov/current/title-10/chapter-II/subchapter-D/part-436" xr:uid="{F4279F18-DC01-4F06-A7B2-6CF053AACE28}"/>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C52DC-0270-4438-B372-AD1B17C6B4A0}">
  <sheetPr>
    <tabColor theme="5" tint="0.39997558519241921"/>
  </sheetPr>
  <dimension ref="A2:C10"/>
  <sheetViews>
    <sheetView workbookViewId="0">
      <selection activeCell="G16" sqref="G16"/>
    </sheetView>
  </sheetViews>
  <sheetFormatPr defaultRowHeight="14.5" x14ac:dyDescent="0.35"/>
  <cols>
    <col min="1" max="1" width="15.54296875" customWidth="1"/>
    <col min="2" max="2" width="16.1796875" customWidth="1"/>
    <col min="3" max="3" width="24.7265625" customWidth="1"/>
  </cols>
  <sheetData>
    <row r="2" spans="1:3" x14ac:dyDescent="0.35">
      <c r="A2" t="s">
        <v>465</v>
      </c>
      <c r="B2" s="16">
        <f>1/3.785</f>
        <v>0.26420079260237778</v>
      </c>
      <c r="C2" t="s">
        <v>470</v>
      </c>
    </row>
    <row r="3" spans="1:3" x14ac:dyDescent="0.35">
      <c r="A3" t="s">
        <v>474</v>
      </c>
      <c r="B3" t="s">
        <v>463</v>
      </c>
    </row>
    <row r="4" spans="1:3" x14ac:dyDescent="0.35">
      <c r="B4" t="s">
        <v>510</v>
      </c>
    </row>
    <row r="5" spans="1:3" x14ac:dyDescent="0.35">
      <c r="A5" t="s">
        <v>466</v>
      </c>
      <c r="B5">
        <v>2.2000000000000002</v>
      </c>
      <c r="C5" t="s">
        <v>464</v>
      </c>
    </row>
    <row r="6" spans="1:3" x14ac:dyDescent="0.35">
      <c r="A6" t="s">
        <v>467</v>
      </c>
      <c r="B6">
        <v>3412</v>
      </c>
      <c r="C6" t="s">
        <v>511</v>
      </c>
    </row>
    <row r="7" spans="1:3" ht="16.5" x14ac:dyDescent="0.35">
      <c r="A7" t="s">
        <v>468</v>
      </c>
      <c r="B7">
        <v>10.76</v>
      </c>
      <c r="C7" t="s">
        <v>512</v>
      </c>
    </row>
    <row r="8" spans="1:3" x14ac:dyDescent="0.35">
      <c r="A8" t="s">
        <v>469</v>
      </c>
      <c r="B8" s="38">
        <v>29.308323563892145</v>
      </c>
      <c r="C8" t="s">
        <v>471</v>
      </c>
    </row>
    <row r="9" spans="1:3" ht="16.5" x14ac:dyDescent="0.35">
      <c r="A9" t="s">
        <v>472</v>
      </c>
      <c r="B9" s="38">
        <v>317.10037174721191</v>
      </c>
      <c r="C9" t="s">
        <v>513</v>
      </c>
    </row>
    <row r="10" spans="1:3" ht="16.5" x14ac:dyDescent="0.35">
      <c r="A10" t="s">
        <v>473</v>
      </c>
      <c r="B10" s="37">
        <v>9.2936802973977703E-2</v>
      </c>
      <c r="C10" t="s">
        <v>514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44F23-4BF7-4EA2-A735-C232898F278C}">
  <sheetPr>
    <tabColor rgb="FF92D050"/>
  </sheetPr>
  <dimension ref="A1:E20"/>
  <sheetViews>
    <sheetView workbookViewId="0">
      <selection activeCell="E8" sqref="E8"/>
    </sheetView>
  </sheetViews>
  <sheetFormatPr defaultRowHeight="14.5" x14ac:dyDescent="0.35"/>
  <cols>
    <col min="1" max="1" width="18.453125" customWidth="1"/>
    <col min="2" max="2" width="23.7265625" customWidth="1"/>
    <col min="3" max="3" width="24.1796875" customWidth="1"/>
  </cols>
  <sheetData>
    <row r="1" spans="1:5" x14ac:dyDescent="0.35">
      <c r="A1" t="s">
        <v>433</v>
      </c>
    </row>
    <row r="3" spans="1:5" x14ac:dyDescent="0.35">
      <c r="B3" s="106" t="s">
        <v>461</v>
      </c>
      <c r="C3" s="106" t="s">
        <v>460</v>
      </c>
      <c r="E3" s="10"/>
    </row>
    <row r="4" spans="1:5" ht="28.5" customHeight="1" x14ac:dyDescent="0.35">
      <c r="A4" s="34" t="s">
        <v>505</v>
      </c>
      <c r="B4" s="107" t="s">
        <v>506</v>
      </c>
      <c r="C4" s="107" t="s">
        <v>507</v>
      </c>
    </row>
    <row r="5" spans="1:5" x14ac:dyDescent="0.35">
      <c r="A5" s="16" t="s">
        <v>426</v>
      </c>
      <c r="B5" s="104">
        <v>59.803000000000011</v>
      </c>
      <c r="C5">
        <v>15.8</v>
      </c>
    </row>
    <row r="6" spans="1:5" x14ac:dyDescent="0.35">
      <c r="A6" s="16" t="s">
        <v>427</v>
      </c>
      <c r="B6" s="104">
        <v>75.7</v>
      </c>
      <c r="C6">
        <v>20</v>
      </c>
    </row>
    <row r="7" spans="1:5" x14ac:dyDescent="0.35">
      <c r="A7" s="16" t="s">
        <v>428</v>
      </c>
      <c r="B7" s="104">
        <v>196.82000000000002</v>
      </c>
      <c r="C7">
        <v>52</v>
      </c>
    </row>
    <row r="8" spans="1:5" x14ac:dyDescent="0.35">
      <c r="A8" s="16" t="s">
        <v>429</v>
      </c>
      <c r="B8" s="104">
        <v>4.1635000000000009</v>
      </c>
      <c r="C8">
        <v>1.1000000000000001</v>
      </c>
    </row>
    <row r="9" spans="1:5" x14ac:dyDescent="0.35">
      <c r="A9" s="16" t="s">
        <v>430</v>
      </c>
      <c r="B9" s="104">
        <v>9.0840000000000014</v>
      </c>
      <c r="C9">
        <v>2.4</v>
      </c>
    </row>
    <row r="10" spans="1:5" x14ac:dyDescent="0.35">
      <c r="A10" s="16" t="s">
        <v>431</v>
      </c>
      <c r="B10" s="104">
        <v>1.8925000000000003</v>
      </c>
      <c r="C10">
        <v>0.5</v>
      </c>
    </row>
    <row r="11" spans="1:5" x14ac:dyDescent="0.35">
      <c r="A11" s="16" t="s">
        <v>432</v>
      </c>
      <c r="B11" s="104">
        <v>7.1915000000000004</v>
      </c>
      <c r="C11">
        <v>1.9</v>
      </c>
    </row>
    <row r="13" spans="1:5" x14ac:dyDescent="0.35">
      <c r="A13" s="34" t="s">
        <v>446</v>
      </c>
    </row>
    <row r="14" spans="1:5" x14ac:dyDescent="0.35">
      <c r="A14" s="16" t="s">
        <v>443</v>
      </c>
    </row>
    <row r="15" spans="1:5" x14ac:dyDescent="0.35">
      <c r="A15" s="16" t="s">
        <v>444</v>
      </c>
    </row>
    <row r="16" spans="1:5" x14ac:dyDescent="0.35">
      <c r="A16" s="16" t="s">
        <v>445</v>
      </c>
    </row>
    <row r="18" spans="1:1" x14ac:dyDescent="0.35">
      <c r="A18" s="33" t="s">
        <v>449</v>
      </c>
    </row>
    <row r="19" spans="1:1" x14ac:dyDescent="0.35">
      <c r="A19" s="16" t="s">
        <v>447</v>
      </c>
    </row>
    <row r="20" spans="1:1" x14ac:dyDescent="0.35">
      <c r="A20" s="16" t="s">
        <v>448</v>
      </c>
    </row>
  </sheetData>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272"/>
  <sheetViews>
    <sheetView workbookViewId="0">
      <selection activeCell="J9" sqref="J9"/>
    </sheetView>
  </sheetViews>
  <sheetFormatPr defaultRowHeight="14.5" x14ac:dyDescent="0.35"/>
  <cols>
    <col min="1" max="1" width="15.7265625" customWidth="1"/>
    <col min="3" max="4" width="12.54296875" style="12" bestFit="1" customWidth="1"/>
    <col min="5" max="5" width="9.26953125" style="12"/>
    <col min="6" max="6" width="12.26953125" style="12" bestFit="1" customWidth="1"/>
    <col min="7" max="7" width="10.453125" style="12" bestFit="1" customWidth="1"/>
  </cols>
  <sheetData>
    <row r="1" spans="1:13" x14ac:dyDescent="0.35">
      <c r="C1" s="12" t="s">
        <v>461</v>
      </c>
      <c r="F1" s="12" t="s">
        <v>460</v>
      </c>
    </row>
    <row r="2" spans="1:13" ht="16.5" x14ac:dyDescent="0.45">
      <c r="A2" s="33" t="s">
        <v>421</v>
      </c>
      <c r="B2" s="33" t="s">
        <v>33</v>
      </c>
      <c r="C2" s="108" t="s">
        <v>515</v>
      </c>
      <c r="D2" s="108" t="s">
        <v>516</v>
      </c>
      <c r="E2" s="108"/>
      <c r="F2" s="108" t="s">
        <v>515</v>
      </c>
      <c r="G2" s="108" t="s">
        <v>516</v>
      </c>
    </row>
    <row r="3" spans="1:13" ht="16.5" x14ac:dyDescent="0.35">
      <c r="C3" s="108" t="s">
        <v>517</v>
      </c>
      <c r="D3" s="108" t="s">
        <v>517</v>
      </c>
      <c r="E3" s="108"/>
      <c r="F3" s="108" t="s">
        <v>518</v>
      </c>
      <c r="G3" s="108" t="s">
        <v>518</v>
      </c>
    </row>
    <row r="4" spans="1:13" x14ac:dyDescent="0.35">
      <c r="A4" t="s">
        <v>34</v>
      </c>
      <c r="B4" t="s">
        <v>35</v>
      </c>
      <c r="C4" s="12">
        <v>5.7</v>
      </c>
      <c r="D4" s="12">
        <v>4.8</v>
      </c>
      <c r="F4" s="39">
        <v>1807.472118959108</v>
      </c>
      <c r="G4" s="39">
        <v>1522.0817843866171</v>
      </c>
    </row>
    <row r="5" spans="1:13" x14ac:dyDescent="0.35">
      <c r="A5" t="s">
        <v>40</v>
      </c>
      <c r="B5" t="s">
        <v>41</v>
      </c>
      <c r="C5" s="12">
        <v>4.5999999999999996</v>
      </c>
      <c r="D5" s="12">
        <v>3</v>
      </c>
      <c r="F5" s="39">
        <v>1458.6617100371745</v>
      </c>
      <c r="G5" s="39">
        <v>951.30111524163567</v>
      </c>
    </row>
    <row r="6" spans="1:13" x14ac:dyDescent="0.35">
      <c r="A6" t="s">
        <v>40</v>
      </c>
      <c r="B6" t="s">
        <v>44</v>
      </c>
      <c r="C6" s="12">
        <v>4.5</v>
      </c>
      <c r="D6" s="12">
        <v>1.1000000000000001</v>
      </c>
      <c r="F6" s="39">
        <v>1426.9516728624535</v>
      </c>
      <c r="G6" s="39">
        <v>348.81040892193312</v>
      </c>
    </row>
    <row r="7" spans="1:13" x14ac:dyDescent="0.35">
      <c r="A7" t="s">
        <v>48</v>
      </c>
      <c r="B7" t="s">
        <v>49</v>
      </c>
      <c r="C7" s="12">
        <v>6.9</v>
      </c>
      <c r="D7" s="12">
        <v>5.4</v>
      </c>
      <c r="F7" s="39">
        <v>2187.9925650557625</v>
      </c>
      <c r="G7" s="39">
        <v>1712.3420074349444</v>
      </c>
    </row>
    <row r="8" spans="1:13" x14ac:dyDescent="0.35">
      <c r="A8" t="s">
        <v>48</v>
      </c>
      <c r="B8" t="s">
        <v>52</v>
      </c>
      <c r="C8" s="12">
        <v>6.7</v>
      </c>
      <c r="D8" s="12">
        <v>4.9000000000000004</v>
      </c>
      <c r="F8" s="39">
        <v>2124.57249070632</v>
      </c>
      <c r="G8" s="39">
        <v>1553.7918215613386</v>
      </c>
    </row>
    <row r="9" spans="1:13" x14ac:dyDescent="0.35">
      <c r="A9" t="s">
        <v>48</v>
      </c>
      <c r="B9" t="s">
        <v>56</v>
      </c>
      <c r="C9" s="12">
        <v>6.8</v>
      </c>
      <c r="D9" s="12">
        <v>6.1</v>
      </c>
      <c r="F9" s="39">
        <v>2156.282527881041</v>
      </c>
      <c r="G9" s="39">
        <v>1934.3122676579924</v>
      </c>
    </row>
    <row r="10" spans="1:13" x14ac:dyDescent="0.35">
      <c r="A10" t="s">
        <v>48</v>
      </c>
      <c r="B10" t="s">
        <v>62</v>
      </c>
      <c r="C10" s="12">
        <v>7.5</v>
      </c>
      <c r="D10" s="12">
        <v>6.5</v>
      </c>
      <c r="F10" s="39">
        <v>2378.2527881040892</v>
      </c>
      <c r="G10" s="39">
        <v>2061.1524163568774</v>
      </c>
    </row>
    <row r="11" spans="1:13" x14ac:dyDescent="0.35">
      <c r="A11" t="s">
        <v>48</v>
      </c>
      <c r="B11" t="s">
        <v>67</v>
      </c>
      <c r="C11" s="12">
        <v>7</v>
      </c>
      <c r="D11" s="12">
        <v>6</v>
      </c>
      <c r="F11" s="39">
        <v>2219.7026022304835</v>
      </c>
      <c r="G11" s="39">
        <v>1902.6022304832713</v>
      </c>
      <c r="M11" t="s">
        <v>420</v>
      </c>
    </row>
    <row r="12" spans="1:13" x14ac:dyDescent="0.35">
      <c r="A12" t="s">
        <v>48</v>
      </c>
      <c r="B12" t="s">
        <v>72</v>
      </c>
      <c r="C12" s="12">
        <v>7.3</v>
      </c>
      <c r="D12" s="12">
        <v>6.5</v>
      </c>
      <c r="F12" s="39">
        <v>2314.8327137546466</v>
      </c>
      <c r="G12" s="39">
        <v>2061.1524163568774</v>
      </c>
    </row>
    <row r="13" spans="1:13" x14ac:dyDescent="0.35">
      <c r="A13" t="s">
        <v>76</v>
      </c>
      <c r="B13" t="s">
        <v>77</v>
      </c>
      <c r="C13" s="12">
        <v>7.3</v>
      </c>
      <c r="D13" s="12">
        <v>5.7</v>
      </c>
      <c r="F13" s="39">
        <v>2314.8327137546466</v>
      </c>
      <c r="G13" s="39">
        <v>1807.472118959108</v>
      </c>
    </row>
    <row r="14" spans="1:13" x14ac:dyDescent="0.35">
      <c r="A14" t="s">
        <v>76</v>
      </c>
      <c r="B14" t="s">
        <v>80</v>
      </c>
      <c r="C14" s="12">
        <v>6.6</v>
      </c>
      <c r="D14" s="12">
        <v>5.5</v>
      </c>
      <c r="F14" s="39">
        <v>2092.8624535315985</v>
      </c>
      <c r="G14" s="39">
        <v>1744.0520446096655</v>
      </c>
    </row>
    <row r="15" spans="1:13" x14ac:dyDescent="0.35">
      <c r="A15" t="s">
        <v>76</v>
      </c>
      <c r="B15" t="s">
        <v>85</v>
      </c>
      <c r="C15" s="12">
        <v>7.3</v>
      </c>
      <c r="D15" s="12">
        <v>5.7</v>
      </c>
      <c r="F15" s="39">
        <v>2314.8327137546466</v>
      </c>
      <c r="G15" s="39">
        <v>1807.472118959108</v>
      </c>
    </row>
    <row r="16" spans="1:13" x14ac:dyDescent="0.35">
      <c r="A16" t="s">
        <v>76</v>
      </c>
      <c r="B16" t="s">
        <v>90</v>
      </c>
      <c r="C16" s="12">
        <v>7.2</v>
      </c>
      <c r="D16" s="12">
        <v>6.3</v>
      </c>
      <c r="F16" s="39">
        <v>2283.1226765799256</v>
      </c>
      <c r="G16" s="39">
        <v>1997.7323420074349</v>
      </c>
    </row>
    <row r="17" spans="1:7" x14ac:dyDescent="0.35">
      <c r="A17" t="s">
        <v>76</v>
      </c>
      <c r="B17" t="s">
        <v>94</v>
      </c>
      <c r="C17" s="12">
        <v>7.1</v>
      </c>
      <c r="D17" s="12">
        <v>6</v>
      </c>
      <c r="F17" s="39">
        <v>2251.4126394052041</v>
      </c>
      <c r="G17" s="39">
        <v>1902.6022304832713</v>
      </c>
    </row>
    <row r="18" spans="1:7" x14ac:dyDescent="0.35">
      <c r="A18" t="s">
        <v>76</v>
      </c>
      <c r="B18" t="s">
        <v>99</v>
      </c>
      <c r="C18" s="12">
        <v>6.3</v>
      </c>
      <c r="D18" s="12">
        <v>5.6</v>
      </c>
      <c r="F18" s="39">
        <v>1997.7323420074349</v>
      </c>
      <c r="G18" s="39">
        <v>1775.7620817843863</v>
      </c>
    </row>
    <row r="19" spans="1:7" x14ac:dyDescent="0.35">
      <c r="A19" t="s">
        <v>76</v>
      </c>
      <c r="B19" t="s">
        <v>419</v>
      </c>
      <c r="C19" s="12">
        <v>7</v>
      </c>
      <c r="D19" s="12">
        <v>5.0999999999999996</v>
      </c>
      <c r="F19" s="39">
        <v>2219.7026022304835</v>
      </c>
      <c r="G19" s="39">
        <v>1617.2118959107804</v>
      </c>
    </row>
    <row r="20" spans="1:7" x14ac:dyDescent="0.35">
      <c r="A20" t="s">
        <v>76</v>
      </c>
      <c r="B20" t="s">
        <v>107</v>
      </c>
      <c r="C20" s="12">
        <v>6.2</v>
      </c>
      <c r="D20" s="12">
        <v>5</v>
      </c>
      <c r="F20" s="39">
        <v>1966.0223048327139</v>
      </c>
      <c r="G20" s="39">
        <v>1585.5018587360596</v>
      </c>
    </row>
    <row r="21" spans="1:7" x14ac:dyDescent="0.35">
      <c r="A21" t="s">
        <v>76</v>
      </c>
      <c r="B21" t="s">
        <v>111</v>
      </c>
      <c r="C21" s="12">
        <v>6.1</v>
      </c>
      <c r="D21" s="12">
        <v>5.3</v>
      </c>
      <c r="F21" s="39">
        <v>1934.3122676579924</v>
      </c>
      <c r="G21" s="39">
        <v>1680.6319702602229</v>
      </c>
    </row>
    <row r="22" spans="1:7" x14ac:dyDescent="0.35">
      <c r="A22" t="s">
        <v>76</v>
      </c>
      <c r="B22" t="s">
        <v>115</v>
      </c>
      <c r="C22" s="12">
        <v>7.1</v>
      </c>
      <c r="D22" s="12">
        <v>6.1</v>
      </c>
      <c r="F22" s="39">
        <v>2251.4126394052041</v>
      </c>
      <c r="G22" s="39">
        <v>1934.3122676579924</v>
      </c>
    </row>
    <row r="23" spans="1:7" x14ac:dyDescent="0.35">
      <c r="A23" t="s">
        <v>76</v>
      </c>
      <c r="B23" t="s">
        <v>119</v>
      </c>
      <c r="C23" s="12">
        <v>6.3</v>
      </c>
      <c r="D23" s="12">
        <v>5.0999999999999996</v>
      </c>
      <c r="F23" s="39">
        <v>1997.7323420074349</v>
      </c>
      <c r="G23" s="39">
        <v>1617.2118959107804</v>
      </c>
    </row>
    <row r="24" spans="1:7" x14ac:dyDescent="0.35">
      <c r="A24" t="s">
        <v>76</v>
      </c>
      <c r="B24" t="s">
        <v>123</v>
      </c>
      <c r="C24" s="12">
        <v>7.2</v>
      </c>
      <c r="D24" s="12">
        <v>5.5</v>
      </c>
      <c r="F24" s="39">
        <v>2283.1226765799256</v>
      </c>
      <c r="G24" s="39">
        <v>1744.0520446096655</v>
      </c>
    </row>
    <row r="25" spans="1:7" x14ac:dyDescent="0.35">
      <c r="A25" t="s">
        <v>76</v>
      </c>
      <c r="B25" t="s">
        <v>126</v>
      </c>
      <c r="C25" s="12">
        <v>6.5</v>
      </c>
      <c r="D25" s="12">
        <v>5.7</v>
      </c>
      <c r="F25" s="39">
        <v>2061.1524163568774</v>
      </c>
      <c r="G25" s="39">
        <v>1807.472118959108</v>
      </c>
    </row>
    <row r="26" spans="1:7" x14ac:dyDescent="0.35">
      <c r="A26" t="s">
        <v>76</v>
      </c>
      <c r="B26" t="s">
        <v>130</v>
      </c>
      <c r="C26" s="12">
        <v>6.8</v>
      </c>
      <c r="D26" s="12">
        <v>5.4</v>
      </c>
      <c r="F26" s="39">
        <v>2156.282527881041</v>
      </c>
      <c r="G26" s="39">
        <v>1712.3420074349444</v>
      </c>
    </row>
    <row r="27" spans="1:7" x14ac:dyDescent="0.35">
      <c r="A27" t="s">
        <v>76</v>
      </c>
      <c r="B27" t="s">
        <v>134</v>
      </c>
      <c r="C27" s="12">
        <v>6.9</v>
      </c>
      <c r="D27" s="12">
        <v>5.3</v>
      </c>
      <c r="F27" s="39">
        <v>2187.9925650557625</v>
      </c>
      <c r="G27" s="39">
        <v>1680.6319702602229</v>
      </c>
    </row>
    <row r="28" spans="1:7" x14ac:dyDescent="0.35">
      <c r="A28" t="s">
        <v>76</v>
      </c>
      <c r="B28" t="s">
        <v>138</v>
      </c>
      <c r="C28" s="12">
        <v>7.1</v>
      </c>
      <c r="D28" s="12">
        <v>5.0999999999999996</v>
      </c>
      <c r="F28" s="39">
        <v>2251.4126394052041</v>
      </c>
      <c r="G28" s="39">
        <v>1617.2118959107804</v>
      </c>
    </row>
    <row r="29" spans="1:7" x14ac:dyDescent="0.35">
      <c r="A29" t="s">
        <v>76</v>
      </c>
      <c r="B29" t="s">
        <v>142</v>
      </c>
      <c r="C29" s="12">
        <v>7</v>
      </c>
      <c r="D29" s="12">
        <v>5.0999999999999996</v>
      </c>
      <c r="F29" s="39">
        <v>2219.7026022304835</v>
      </c>
      <c r="G29" s="39">
        <v>1617.2118959107804</v>
      </c>
    </row>
    <row r="30" spans="1:7" x14ac:dyDescent="0.35">
      <c r="A30" t="s">
        <v>146</v>
      </c>
      <c r="B30" t="s">
        <v>147</v>
      </c>
      <c r="C30" s="12">
        <v>6.4</v>
      </c>
      <c r="D30" s="12">
        <v>5.5</v>
      </c>
      <c r="F30" s="39">
        <v>2029.4423791821564</v>
      </c>
      <c r="G30" s="39">
        <v>1744.0520446096655</v>
      </c>
    </row>
    <row r="31" spans="1:7" x14ac:dyDescent="0.35">
      <c r="A31" t="s">
        <v>146</v>
      </c>
      <c r="B31" t="s">
        <v>152</v>
      </c>
      <c r="C31" s="12">
        <v>6.8</v>
      </c>
      <c r="D31" s="12">
        <v>6.3</v>
      </c>
      <c r="F31" s="39">
        <v>2156.282527881041</v>
      </c>
      <c r="G31" s="39">
        <v>1997.7323420074349</v>
      </c>
    </row>
    <row r="32" spans="1:7" x14ac:dyDescent="0.35">
      <c r="A32" t="s">
        <v>146</v>
      </c>
      <c r="B32" t="s">
        <v>156</v>
      </c>
      <c r="C32" s="12">
        <v>6.1</v>
      </c>
      <c r="D32" s="12">
        <v>5.5</v>
      </c>
      <c r="F32" s="39">
        <v>1934.3122676579924</v>
      </c>
      <c r="G32" s="39">
        <v>1744.0520446096655</v>
      </c>
    </row>
    <row r="33" spans="1:7" x14ac:dyDescent="0.35">
      <c r="A33" t="s">
        <v>146</v>
      </c>
      <c r="B33" t="s">
        <v>160</v>
      </c>
      <c r="C33" s="12">
        <v>6.4</v>
      </c>
      <c r="D33" s="12">
        <v>5.0999999999999996</v>
      </c>
      <c r="F33" s="39">
        <v>2029.4423791821564</v>
      </c>
      <c r="G33" s="39">
        <v>1617.2118959107804</v>
      </c>
    </row>
    <row r="34" spans="1:7" x14ac:dyDescent="0.35">
      <c r="A34" t="s">
        <v>146</v>
      </c>
      <c r="B34" t="s">
        <v>163</v>
      </c>
      <c r="C34" s="12">
        <v>6.7</v>
      </c>
      <c r="D34" s="12">
        <v>5.2</v>
      </c>
      <c r="F34" s="39">
        <v>2124.57249070632</v>
      </c>
      <c r="G34" s="39">
        <v>1648.9219330855021</v>
      </c>
    </row>
    <row r="35" spans="1:7" x14ac:dyDescent="0.35">
      <c r="A35" t="s">
        <v>168</v>
      </c>
      <c r="B35" t="s">
        <v>169</v>
      </c>
      <c r="C35" s="12">
        <v>5.4</v>
      </c>
      <c r="D35" s="12">
        <v>4.4000000000000004</v>
      </c>
      <c r="F35" s="39">
        <v>1712.3420074349444</v>
      </c>
      <c r="G35" s="39">
        <v>1395.2416356877325</v>
      </c>
    </row>
    <row r="36" spans="1:7" x14ac:dyDescent="0.35">
      <c r="A36" t="s">
        <v>173</v>
      </c>
      <c r="B36" t="s">
        <v>174</v>
      </c>
      <c r="C36" s="12">
        <v>5.6</v>
      </c>
      <c r="D36" s="12">
        <v>4.5999999999999996</v>
      </c>
      <c r="F36" s="39">
        <v>1775.7620817843863</v>
      </c>
      <c r="G36" s="39">
        <v>1458.6617100371745</v>
      </c>
    </row>
    <row r="37" spans="1:7" x14ac:dyDescent="0.35">
      <c r="A37" t="s">
        <v>36</v>
      </c>
      <c r="B37" t="s">
        <v>179</v>
      </c>
      <c r="C37" s="12">
        <v>6</v>
      </c>
      <c r="D37" s="12">
        <v>5</v>
      </c>
      <c r="F37" s="39">
        <v>1902.6022304832713</v>
      </c>
      <c r="G37" s="39">
        <v>1585.5018587360596</v>
      </c>
    </row>
    <row r="38" spans="1:7" x14ac:dyDescent="0.35">
      <c r="A38" t="s">
        <v>36</v>
      </c>
      <c r="B38" t="s">
        <v>183</v>
      </c>
      <c r="C38" s="12">
        <v>6.1</v>
      </c>
      <c r="D38" s="12">
        <v>5.2</v>
      </c>
      <c r="F38" s="39">
        <v>1934.3122676579924</v>
      </c>
      <c r="G38" s="39">
        <v>1648.9219330855021</v>
      </c>
    </row>
    <row r="39" spans="1:7" x14ac:dyDescent="0.35">
      <c r="A39" t="s">
        <v>36</v>
      </c>
      <c r="B39" t="s">
        <v>37</v>
      </c>
      <c r="C39" s="12">
        <v>6.3</v>
      </c>
      <c r="D39" s="12">
        <v>5.3</v>
      </c>
      <c r="F39" s="39">
        <v>1997.7323420074349</v>
      </c>
      <c r="G39" s="39">
        <v>1680.6319702602229</v>
      </c>
    </row>
    <row r="40" spans="1:7" x14ac:dyDescent="0.35">
      <c r="A40" t="s">
        <v>36</v>
      </c>
      <c r="B40" t="s">
        <v>42</v>
      </c>
      <c r="C40" s="12">
        <v>5.8</v>
      </c>
      <c r="D40" s="12">
        <v>4.8</v>
      </c>
      <c r="F40" s="39">
        <v>1839.1821561338288</v>
      </c>
      <c r="G40" s="39">
        <v>1522.0817843866171</v>
      </c>
    </row>
    <row r="41" spans="1:7" x14ac:dyDescent="0.35">
      <c r="A41" t="s">
        <v>36</v>
      </c>
      <c r="B41" t="s">
        <v>45</v>
      </c>
      <c r="C41" s="12">
        <v>6.4</v>
      </c>
      <c r="D41" s="12">
        <v>5.5</v>
      </c>
      <c r="F41" s="39">
        <v>2029.4423791821564</v>
      </c>
      <c r="G41" s="39">
        <v>1744.0520446096655</v>
      </c>
    </row>
    <row r="42" spans="1:7" x14ac:dyDescent="0.35">
      <c r="A42" t="s">
        <v>36</v>
      </c>
      <c r="B42" t="s">
        <v>50</v>
      </c>
      <c r="C42" s="12">
        <v>5.9</v>
      </c>
      <c r="D42" s="12">
        <v>5</v>
      </c>
      <c r="F42" s="39">
        <v>1870.8921933085505</v>
      </c>
      <c r="G42" s="39">
        <v>1585.5018587360596</v>
      </c>
    </row>
    <row r="43" spans="1:7" x14ac:dyDescent="0.35">
      <c r="A43" t="s">
        <v>53</v>
      </c>
      <c r="B43" t="s">
        <v>54</v>
      </c>
      <c r="C43" s="12">
        <v>5.8</v>
      </c>
      <c r="D43" s="12">
        <v>5.0999999999999996</v>
      </c>
      <c r="F43" s="39">
        <v>1839.1821561338288</v>
      </c>
      <c r="G43" s="39">
        <v>1617.2118959107804</v>
      </c>
    </row>
    <row r="44" spans="1:7" x14ac:dyDescent="0.35">
      <c r="A44" t="s">
        <v>57</v>
      </c>
      <c r="B44" t="s">
        <v>58</v>
      </c>
      <c r="C44" s="12">
        <v>5.2</v>
      </c>
      <c r="D44" s="12">
        <v>4.8</v>
      </c>
      <c r="F44" s="39">
        <v>1648.9219330855021</v>
      </c>
      <c r="G44" s="39">
        <v>1522.0817843866171</v>
      </c>
    </row>
    <row r="45" spans="1:7" ht="16.399999999999999" customHeight="1" x14ac:dyDescent="0.35">
      <c r="A45" t="s">
        <v>57</v>
      </c>
      <c r="B45" t="s">
        <v>59</v>
      </c>
      <c r="C45" s="12">
        <v>6.2</v>
      </c>
      <c r="D45" s="12">
        <v>5.7</v>
      </c>
      <c r="F45" s="39">
        <v>1966.0223048327139</v>
      </c>
      <c r="G45" s="39">
        <v>1807.472118959108</v>
      </c>
    </row>
    <row r="46" spans="1:7" x14ac:dyDescent="0.35">
      <c r="A46" t="s">
        <v>63</v>
      </c>
      <c r="B46" t="s">
        <v>64</v>
      </c>
      <c r="C46" s="12">
        <v>7</v>
      </c>
      <c r="D46" s="12">
        <v>5.0999999999999996</v>
      </c>
      <c r="F46" s="39">
        <v>2219.7026022304835</v>
      </c>
      <c r="G46" s="39">
        <v>1617.2118959107804</v>
      </c>
    </row>
    <row r="47" spans="1:7" x14ac:dyDescent="0.35">
      <c r="A47" t="s">
        <v>68</v>
      </c>
      <c r="B47" t="s">
        <v>69</v>
      </c>
      <c r="C47" s="12">
        <v>5.3</v>
      </c>
      <c r="D47" s="12">
        <v>3.8</v>
      </c>
      <c r="F47" s="39">
        <v>1680.6319702602229</v>
      </c>
      <c r="G47" s="39">
        <v>1204.9814126394051</v>
      </c>
    </row>
    <row r="48" spans="1:7" x14ac:dyDescent="0.35">
      <c r="A48" t="s">
        <v>68</v>
      </c>
      <c r="B48" t="s">
        <v>73</v>
      </c>
      <c r="C48" s="12">
        <v>5.5</v>
      </c>
      <c r="D48" s="12">
        <v>4.0999999999999996</v>
      </c>
      <c r="F48" s="39">
        <v>1744.0520446096655</v>
      </c>
      <c r="G48" s="39">
        <v>1300.1115241635687</v>
      </c>
    </row>
    <row r="49" spans="1:7" x14ac:dyDescent="0.35">
      <c r="A49" t="s">
        <v>68</v>
      </c>
      <c r="B49" t="s">
        <v>78</v>
      </c>
      <c r="C49" s="12">
        <v>5.7</v>
      </c>
      <c r="D49" s="12">
        <v>4.4000000000000004</v>
      </c>
      <c r="F49" s="39">
        <v>1807.472118959108</v>
      </c>
      <c r="G49" s="39">
        <v>1395.2416356877325</v>
      </c>
    </row>
    <row r="50" spans="1:7" x14ac:dyDescent="0.35">
      <c r="A50" t="s">
        <v>81</v>
      </c>
      <c r="B50" t="s">
        <v>82</v>
      </c>
      <c r="C50" s="12">
        <v>5.6</v>
      </c>
      <c r="D50" s="12">
        <v>4.3</v>
      </c>
      <c r="F50" s="39">
        <v>1775.7620817843863</v>
      </c>
      <c r="G50" s="39">
        <v>1363.531598513011</v>
      </c>
    </row>
    <row r="51" spans="1:7" x14ac:dyDescent="0.35">
      <c r="A51" t="s">
        <v>86</v>
      </c>
      <c r="B51" t="s">
        <v>87</v>
      </c>
      <c r="C51" s="12">
        <v>5.8</v>
      </c>
      <c r="D51" s="12">
        <v>4.5</v>
      </c>
      <c r="F51" s="39">
        <v>1839.1821561338288</v>
      </c>
      <c r="G51" s="39">
        <v>1426.9516728624535</v>
      </c>
    </row>
    <row r="52" spans="1:7" x14ac:dyDescent="0.35">
      <c r="A52" t="s">
        <v>86</v>
      </c>
      <c r="B52" t="s">
        <v>91</v>
      </c>
      <c r="C52" s="12">
        <v>6.3</v>
      </c>
      <c r="D52" s="12">
        <v>5.2</v>
      </c>
      <c r="F52" s="39">
        <v>1997.7323420074349</v>
      </c>
      <c r="G52" s="39">
        <v>1648.9219330855021</v>
      </c>
    </row>
    <row r="53" spans="1:7" x14ac:dyDescent="0.35">
      <c r="A53" t="s">
        <v>95</v>
      </c>
      <c r="B53" t="s">
        <v>96</v>
      </c>
      <c r="C53" s="12">
        <v>5.6</v>
      </c>
      <c r="D53" s="12">
        <v>4.5</v>
      </c>
      <c r="F53" s="39">
        <v>1775.7620817843863</v>
      </c>
      <c r="G53" s="39">
        <v>1426.9516728624535</v>
      </c>
    </row>
    <row r="54" spans="1:7" x14ac:dyDescent="0.35">
      <c r="A54" t="s">
        <v>100</v>
      </c>
      <c r="B54" t="s">
        <v>101</v>
      </c>
      <c r="C54" s="12">
        <v>6</v>
      </c>
      <c r="D54" s="12">
        <v>5.0999999999999996</v>
      </c>
      <c r="F54" s="39">
        <v>1902.6022304832713</v>
      </c>
      <c r="G54" s="39">
        <v>1617.2118959107804</v>
      </c>
    </row>
    <row r="55" spans="1:7" x14ac:dyDescent="0.35">
      <c r="A55" t="s">
        <v>100</v>
      </c>
      <c r="B55" t="s">
        <v>104</v>
      </c>
      <c r="C55" s="12">
        <v>5.7</v>
      </c>
      <c r="D55" s="12">
        <v>5</v>
      </c>
      <c r="F55" s="39">
        <v>1807.472118959108</v>
      </c>
      <c r="G55" s="39">
        <v>1585.5018587360596</v>
      </c>
    </row>
    <row r="56" spans="1:7" x14ac:dyDescent="0.35">
      <c r="A56" t="s">
        <v>108</v>
      </c>
      <c r="B56" t="s">
        <v>109</v>
      </c>
      <c r="C56" s="12">
        <v>5</v>
      </c>
      <c r="D56" s="12">
        <v>3.7</v>
      </c>
      <c r="F56" s="39">
        <v>1585.5018587360596</v>
      </c>
      <c r="G56" s="39">
        <v>1173.2713754646841</v>
      </c>
    </row>
    <row r="57" spans="1:7" x14ac:dyDescent="0.35">
      <c r="A57" t="s">
        <v>112</v>
      </c>
      <c r="B57" t="s">
        <v>113</v>
      </c>
      <c r="C57" s="12">
        <v>5.6</v>
      </c>
      <c r="D57" s="12">
        <v>4.5999999999999996</v>
      </c>
      <c r="F57" s="39">
        <v>1775.7620817843863</v>
      </c>
      <c r="G57" s="39">
        <v>1458.6617100371745</v>
      </c>
    </row>
    <row r="58" spans="1:7" x14ac:dyDescent="0.35">
      <c r="A58" t="s">
        <v>116</v>
      </c>
      <c r="B58" t="s">
        <v>117</v>
      </c>
      <c r="C58" s="12">
        <v>5.6</v>
      </c>
      <c r="D58" s="12">
        <v>4.5999999999999996</v>
      </c>
      <c r="F58" s="39">
        <v>1775.7620817843863</v>
      </c>
      <c r="G58" s="39">
        <v>1458.6617100371745</v>
      </c>
    </row>
    <row r="59" spans="1:7" x14ac:dyDescent="0.35">
      <c r="A59" t="s">
        <v>120</v>
      </c>
      <c r="B59" t="s">
        <v>121</v>
      </c>
      <c r="C59" s="12">
        <v>5.6</v>
      </c>
      <c r="D59" s="12">
        <v>4.0999999999999996</v>
      </c>
      <c r="F59" s="39">
        <v>1775.7620817843863</v>
      </c>
      <c r="G59" s="39">
        <v>1300.1115241635687</v>
      </c>
    </row>
    <row r="60" spans="1:7" x14ac:dyDescent="0.35">
      <c r="A60" t="s">
        <v>120</v>
      </c>
      <c r="B60" t="s">
        <v>124</v>
      </c>
      <c r="C60" s="12">
        <v>5.6</v>
      </c>
      <c r="D60" s="12">
        <v>4.2</v>
      </c>
      <c r="F60" s="39">
        <v>1775.7620817843863</v>
      </c>
      <c r="G60" s="39">
        <v>1331.8215613382902</v>
      </c>
    </row>
    <row r="61" spans="1:7" x14ac:dyDescent="0.35">
      <c r="A61" t="s">
        <v>127</v>
      </c>
      <c r="B61" t="s">
        <v>128</v>
      </c>
      <c r="C61" s="12">
        <v>5.6</v>
      </c>
      <c r="D61" s="12">
        <v>4.4000000000000004</v>
      </c>
      <c r="F61" s="39">
        <v>1775.7620817843863</v>
      </c>
      <c r="G61" s="39">
        <v>1395.2416356877325</v>
      </c>
    </row>
    <row r="62" spans="1:7" x14ac:dyDescent="0.35">
      <c r="A62" t="s">
        <v>131</v>
      </c>
      <c r="B62" t="s">
        <v>132</v>
      </c>
      <c r="C62" s="12">
        <v>5.4</v>
      </c>
      <c r="D62" s="12">
        <v>4.5999999999999996</v>
      </c>
      <c r="F62" s="39">
        <v>1712.3420074349444</v>
      </c>
      <c r="G62" s="39">
        <v>1458.6617100371745</v>
      </c>
    </row>
    <row r="63" spans="1:7" x14ac:dyDescent="0.35">
      <c r="A63" t="s">
        <v>135</v>
      </c>
      <c r="B63" t="s">
        <v>136</v>
      </c>
      <c r="C63" s="12">
        <v>6.5</v>
      </c>
      <c r="D63" s="12">
        <v>5</v>
      </c>
      <c r="F63" s="39">
        <v>2061.1524163568774</v>
      </c>
      <c r="G63" s="39">
        <v>1585.5018587360596</v>
      </c>
    </row>
    <row r="64" spans="1:7" x14ac:dyDescent="0.35">
      <c r="A64" t="s">
        <v>135</v>
      </c>
      <c r="B64" t="s">
        <v>139</v>
      </c>
      <c r="C64" s="12">
        <v>6.2</v>
      </c>
      <c r="D64" s="12">
        <v>4.0999999999999996</v>
      </c>
      <c r="F64" s="39">
        <v>1966.0223048327139</v>
      </c>
      <c r="G64" s="39">
        <v>1300.1115241635687</v>
      </c>
    </row>
    <row r="65" spans="1:7" x14ac:dyDescent="0.35">
      <c r="A65" t="s">
        <v>143</v>
      </c>
      <c r="B65" t="s">
        <v>144</v>
      </c>
      <c r="C65" s="12">
        <v>5.9</v>
      </c>
      <c r="D65" s="12">
        <v>4.8</v>
      </c>
      <c r="F65" s="39">
        <v>1870.8921933085505</v>
      </c>
      <c r="G65" s="39">
        <v>1522.0817843866171</v>
      </c>
    </row>
    <row r="66" spans="1:7" x14ac:dyDescent="0.35">
      <c r="A66" t="s">
        <v>148</v>
      </c>
      <c r="B66" t="s">
        <v>149</v>
      </c>
      <c r="C66" s="12">
        <v>6</v>
      </c>
      <c r="D66" s="12">
        <v>4.9000000000000004</v>
      </c>
      <c r="F66" s="39">
        <v>1902.6022304832713</v>
      </c>
      <c r="G66" s="39">
        <v>1553.7918215613386</v>
      </c>
    </row>
    <row r="67" spans="1:7" x14ac:dyDescent="0.35">
      <c r="A67" t="s">
        <v>148</v>
      </c>
      <c r="B67" t="s">
        <v>153</v>
      </c>
      <c r="C67" s="12">
        <v>5.7</v>
      </c>
      <c r="D67" s="12">
        <v>4.3</v>
      </c>
      <c r="F67" s="39">
        <v>1807.472118959108</v>
      </c>
      <c r="G67" s="39">
        <v>1363.531598513011</v>
      </c>
    </row>
    <row r="68" spans="1:7" x14ac:dyDescent="0.35">
      <c r="A68" t="s">
        <v>157</v>
      </c>
      <c r="B68" t="s">
        <v>158</v>
      </c>
      <c r="C68" s="12">
        <v>7.4</v>
      </c>
      <c r="D68" s="12">
        <v>6.5</v>
      </c>
      <c r="F68" s="39">
        <v>2346.5427509293681</v>
      </c>
      <c r="G68" s="39">
        <v>2061.1524163568774</v>
      </c>
    </row>
    <row r="69" spans="1:7" x14ac:dyDescent="0.35">
      <c r="A69" t="s">
        <v>157</v>
      </c>
      <c r="B69" t="s">
        <v>161</v>
      </c>
      <c r="C69" s="12">
        <v>7.1</v>
      </c>
      <c r="D69" s="12">
        <v>5.8</v>
      </c>
      <c r="F69" s="39">
        <v>2251.4126394052041</v>
      </c>
      <c r="G69" s="39">
        <v>1839.1821561338288</v>
      </c>
    </row>
    <row r="70" spans="1:7" x14ac:dyDescent="0.35">
      <c r="A70" t="s">
        <v>164</v>
      </c>
      <c r="B70" t="s">
        <v>165</v>
      </c>
      <c r="C70" s="12">
        <v>5.6</v>
      </c>
      <c r="D70" s="12">
        <v>4.5999999999999996</v>
      </c>
      <c r="F70" s="39">
        <v>1775.7620817843863</v>
      </c>
      <c r="G70" s="39">
        <v>1458.6617100371745</v>
      </c>
    </row>
    <row r="71" spans="1:7" x14ac:dyDescent="0.35">
      <c r="A71" t="s">
        <v>170</v>
      </c>
      <c r="B71" t="s">
        <v>171</v>
      </c>
      <c r="C71" s="12">
        <v>5.4</v>
      </c>
      <c r="D71" s="12">
        <v>4.5</v>
      </c>
      <c r="F71" s="39">
        <v>1712.3420074349444</v>
      </c>
      <c r="G71" s="39">
        <v>1426.9516728624535</v>
      </c>
    </row>
    <row r="72" spans="1:7" x14ac:dyDescent="0.35">
      <c r="A72" t="s">
        <v>175</v>
      </c>
      <c r="B72" t="s">
        <v>176</v>
      </c>
      <c r="C72" s="12">
        <v>7.2</v>
      </c>
      <c r="D72" s="12">
        <v>6.4</v>
      </c>
      <c r="F72" s="39">
        <v>2283.1226765799256</v>
      </c>
      <c r="G72" s="39">
        <v>2029.4423791821564</v>
      </c>
    </row>
    <row r="73" spans="1:7" x14ac:dyDescent="0.35">
      <c r="A73" t="s">
        <v>175</v>
      </c>
      <c r="B73" t="s">
        <v>180</v>
      </c>
      <c r="C73" s="12">
        <v>7.1</v>
      </c>
      <c r="D73" s="12">
        <v>6.5</v>
      </c>
      <c r="F73" s="39">
        <v>2251.4126394052041</v>
      </c>
      <c r="G73" s="39">
        <v>2061.1524163568774</v>
      </c>
    </row>
    <row r="74" spans="1:7" x14ac:dyDescent="0.35">
      <c r="A74" t="s">
        <v>38</v>
      </c>
      <c r="B74" t="s">
        <v>184</v>
      </c>
      <c r="C74" s="12">
        <v>5.5</v>
      </c>
      <c r="D74" s="12">
        <v>4.3</v>
      </c>
      <c r="F74" s="39">
        <v>1744.0520446096655</v>
      </c>
      <c r="G74" s="39">
        <v>1363.531598513011</v>
      </c>
    </row>
    <row r="75" spans="1:7" x14ac:dyDescent="0.35">
      <c r="A75" t="s">
        <v>38</v>
      </c>
      <c r="B75" t="s">
        <v>39</v>
      </c>
      <c r="C75" s="12">
        <v>5.5</v>
      </c>
      <c r="D75" s="12">
        <v>4.0999999999999996</v>
      </c>
      <c r="F75" s="39">
        <v>1744.0520446096655</v>
      </c>
      <c r="G75" s="39">
        <v>1300.1115241635687</v>
      </c>
    </row>
    <row r="76" spans="1:7" x14ac:dyDescent="0.35">
      <c r="A76" t="s">
        <v>38</v>
      </c>
      <c r="B76" t="s">
        <v>43</v>
      </c>
      <c r="C76" s="12">
        <v>5.6</v>
      </c>
      <c r="D76" s="12">
        <v>4.5999999999999996</v>
      </c>
      <c r="F76" s="39">
        <v>1775.7620817843863</v>
      </c>
      <c r="G76" s="39">
        <v>1458.6617100371745</v>
      </c>
    </row>
    <row r="77" spans="1:7" x14ac:dyDescent="0.35">
      <c r="A77" t="s">
        <v>46</v>
      </c>
      <c r="B77" t="s">
        <v>47</v>
      </c>
      <c r="C77" s="12">
        <v>5.7</v>
      </c>
      <c r="D77" s="12">
        <v>5</v>
      </c>
      <c r="F77" s="39">
        <v>1807.472118959108</v>
      </c>
      <c r="G77" s="39">
        <v>1585.5018587360596</v>
      </c>
    </row>
    <row r="78" spans="1:7" x14ac:dyDescent="0.35">
      <c r="A78" t="s">
        <v>46</v>
      </c>
      <c r="B78" t="s">
        <v>51</v>
      </c>
      <c r="C78" s="12">
        <v>5.7</v>
      </c>
      <c r="D78" s="12">
        <v>4.7</v>
      </c>
      <c r="F78" s="39">
        <v>1807.472118959108</v>
      </c>
      <c r="G78" s="39">
        <v>1490.371747211896</v>
      </c>
    </row>
    <row r="79" spans="1:7" x14ac:dyDescent="0.35">
      <c r="A79" t="s">
        <v>46</v>
      </c>
      <c r="B79" t="s">
        <v>55</v>
      </c>
      <c r="C79" s="12">
        <v>5.7</v>
      </c>
      <c r="D79" s="12">
        <v>5</v>
      </c>
      <c r="F79" s="39">
        <v>1807.472118959108</v>
      </c>
      <c r="G79" s="39">
        <v>1585.5018587360596</v>
      </c>
    </row>
    <row r="80" spans="1:7" x14ac:dyDescent="0.35">
      <c r="A80" t="s">
        <v>60</v>
      </c>
      <c r="B80" t="s">
        <v>61</v>
      </c>
      <c r="C80" s="12">
        <v>6</v>
      </c>
      <c r="D80" s="12">
        <v>4.5999999999999996</v>
      </c>
      <c r="F80" s="39">
        <v>1902.6022304832713</v>
      </c>
      <c r="G80" s="39">
        <v>1458.6617100371745</v>
      </c>
    </row>
    <row r="81" spans="1:7" x14ac:dyDescent="0.35">
      <c r="A81" t="s">
        <v>65</v>
      </c>
      <c r="B81" t="s">
        <v>66</v>
      </c>
      <c r="C81" s="12">
        <v>5.4</v>
      </c>
      <c r="D81" s="12">
        <v>4.2</v>
      </c>
      <c r="F81" s="39">
        <v>1712.3420074349444</v>
      </c>
      <c r="G81" s="39">
        <v>1331.8215613382902</v>
      </c>
    </row>
    <row r="82" spans="1:7" x14ac:dyDescent="0.35">
      <c r="A82" t="s">
        <v>70</v>
      </c>
      <c r="B82" t="s">
        <v>71</v>
      </c>
      <c r="C82" s="12">
        <v>6.3</v>
      </c>
      <c r="D82" s="12">
        <v>5.4</v>
      </c>
      <c r="F82" s="39">
        <v>1997.7323420074349</v>
      </c>
      <c r="G82" s="39">
        <v>1712.3420074349444</v>
      </c>
    </row>
    <row r="83" spans="1:7" x14ac:dyDescent="0.35">
      <c r="A83" t="s">
        <v>74</v>
      </c>
      <c r="B83" t="s">
        <v>75</v>
      </c>
      <c r="C83" s="12">
        <v>5.8</v>
      </c>
      <c r="D83" s="12">
        <v>3.9</v>
      </c>
      <c r="F83" s="39">
        <v>1839.1821561338288</v>
      </c>
      <c r="G83" s="39">
        <v>1236.6914498141264</v>
      </c>
    </row>
    <row r="84" spans="1:7" x14ac:dyDescent="0.35">
      <c r="A84" t="s">
        <v>74</v>
      </c>
      <c r="B84" t="s">
        <v>79</v>
      </c>
      <c r="C84" s="12">
        <v>6.1</v>
      </c>
      <c r="D84" s="12">
        <v>4.0999999999999996</v>
      </c>
      <c r="F84" s="39">
        <v>1934.3122676579924</v>
      </c>
      <c r="G84" s="39">
        <v>1300.1115241635687</v>
      </c>
    </row>
    <row r="85" spans="1:7" x14ac:dyDescent="0.35">
      <c r="A85" t="s">
        <v>83</v>
      </c>
      <c r="B85" t="s">
        <v>84</v>
      </c>
      <c r="C85" s="12">
        <v>5.5</v>
      </c>
      <c r="D85" s="12">
        <v>4.5999999999999996</v>
      </c>
      <c r="F85" s="39">
        <v>1744.0520446096655</v>
      </c>
      <c r="G85" s="39">
        <v>1458.6617100371745</v>
      </c>
    </row>
    <row r="86" spans="1:7" x14ac:dyDescent="0.35">
      <c r="A86" t="s">
        <v>88</v>
      </c>
      <c r="B86" t="s">
        <v>89</v>
      </c>
      <c r="C86" s="12">
        <v>5.5</v>
      </c>
      <c r="D86" s="12">
        <v>4.5</v>
      </c>
      <c r="F86" s="39">
        <v>1744.0520446096655</v>
      </c>
      <c r="G86" s="39">
        <v>1426.9516728624535</v>
      </c>
    </row>
    <row r="87" spans="1:7" x14ac:dyDescent="0.35">
      <c r="A87" t="s">
        <v>92</v>
      </c>
      <c r="B87" t="s">
        <v>93</v>
      </c>
      <c r="C87" s="12">
        <v>5.9</v>
      </c>
      <c r="D87" s="12">
        <v>5.0999999999999996</v>
      </c>
      <c r="F87" s="39">
        <v>1870.8921933085505</v>
      </c>
      <c r="G87" s="39">
        <v>1617.2118959107804</v>
      </c>
    </row>
    <row r="88" spans="1:7" x14ac:dyDescent="0.35">
      <c r="A88" t="s">
        <v>97</v>
      </c>
      <c r="B88" t="s">
        <v>98</v>
      </c>
      <c r="C88" s="12">
        <v>6.1</v>
      </c>
      <c r="D88" s="12">
        <v>4.8</v>
      </c>
      <c r="F88" s="39">
        <v>1934.3122676579924</v>
      </c>
      <c r="G88" s="39">
        <v>1522.0817843866171</v>
      </c>
    </row>
    <row r="89" spans="1:7" x14ac:dyDescent="0.35">
      <c r="A89" t="s">
        <v>102</v>
      </c>
      <c r="B89" t="s">
        <v>103</v>
      </c>
      <c r="C89" s="12">
        <v>6</v>
      </c>
      <c r="D89" s="12">
        <v>5</v>
      </c>
      <c r="F89" s="39">
        <v>1902.6022304832713</v>
      </c>
      <c r="G89" s="39">
        <v>1585.5018587360596</v>
      </c>
    </row>
    <row r="90" spans="1:7" x14ac:dyDescent="0.35">
      <c r="A90" t="s">
        <v>105</v>
      </c>
      <c r="B90" t="s">
        <v>106</v>
      </c>
      <c r="C90" s="12">
        <v>6.4</v>
      </c>
      <c r="D90" s="12">
        <v>5.8</v>
      </c>
      <c r="F90" s="39">
        <v>2029.4423791821564</v>
      </c>
      <c r="G90" s="39">
        <v>1839.1821561338288</v>
      </c>
    </row>
    <row r="91" spans="1:7" x14ac:dyDescent="0.35">
      <c r="A91" t="s">
        <v>105</v>
      </c>
      <c r="B91" t="s">
        <v>110</v>
      </c>
      <c r="C91" s="12">
        <v>6.2</v>
      </c>
      <c r="D91" s="12">
        <v>4.8</v>
      </c>
      <c r="F91" s="39">
        <v>1966.0223048327139</v>
      </c>
      <c r="G91" s="39">
        <v>1522.0817843866171</v>
      </c>
    </row>
    <row r="92" spans="1:7" x14ac:dyDescent="0.35">
      <c r="A92" t="s">
        <v>105</v>
      </c>
      <c r="B92" t="s">
        <v>114</v>
      </c>
      <c r="C92" s="12">
        <v>5.9</v>
      </c>
      <c r="D92" s="12">
        <v>5</v>
      </c>
      <c r="F92" s="39">
        <v>1870.8921933085505</v>
      </c>
      <c r="G92" s="39">
        <v>1585.5018587360596</v>
      </c>
    </row>
    <row r="93" spans="1:7" x14ac:dyDescent="0.35">
      <c r="A93" t="s">
        <v>105</v>
      </c>
      <c r="B93" t="s">
        <v>118</v>
      </c>
      <c r="C93" s="12">
        <v>6.4</v>
      </c>
      <c r="D93" s="12">
        <v>5.4</v>
      </c>
      <c r="F93" s="39">
        <v>2029.4423791821564</v>
      </c>
      <c r="G93" s="39">
        <v>1712.3420074349444</v>
      </c>
    </row>
    <row r="94" spans="1:7" x14ac:dyDescent="0.35">
      <c r="A94" t="s">
        <v>105</v>
      </c>
      <c r="B94" t="s">
        <v>122</v>
      </c>
      <c r="C94" s="12">
        <v>7.3</v>
      </c>
      <c r="D94" s="12">
        <v>6.5</v>
      </c>
      <c r="F94" s="39">
        <v>2314.8327137546466</v>
      </c>
      <c r="G94" s="39">
        <v>2061.1524163568774</v>
      </c>
    </row>
    <row r="95" spans="1:7" x14ac:dyDescent="0.35">
      <c r="A95" t="s">
        <v>105</v>
      </c>
      <c r="B95" t="s">
        <v>125</v>
      </c>
      <c r="C95" s="12">
        <v>5.5</v>
      </c>
      <c r="D95" s="12">
        <v>4.8</v>
      </c>
      <c r="F95" s="39">
        <v>1744.0520446096655</v>
      </c>
      <c r="G95" s="39">
        <v>1522.0817843866171</v>
      </c>
    </row>
    <row r="96" spans="1:7" x14ac:dyDescent="0.35">
      <c r="A96" t="s">
        <v>105</v>
      </c>
      <c r="B96" t="s">
        <v>129</v>
      </c>
      <c r="C96" s="12">
        <v>6.2</v>
      </c>
      <c r="D96" s="12">
        <v>5</v>
      </c>
      <c r="F96" s="39">
        <v>1966.0223048327139</v>
      </c>
      <c r="G96" s="39">
        <v>1585.5018587360596</v>
      </c>
    </row>
    <row r="97" spans="1:7" x14ac:dyDescent="0.35">
      <c r="A97" t="s">
        <v>105</v>
      </c>
      <c r="B97" t="s">
        <v>133</v>
      </c>
      <c r="C97" s="12">
        <v>6.3</v>
      </c>
      <c r="D97" s="12">
        <v>5.8</v>
      </c>
      <c r="F97" s="39">
        <v>1997.7323420074349</v>
      </c>
      <c r="G97" s="39">
        <v>1839.1821561338288</v>
      </c>
    </row>
    <row r="98" spans="1:7" x14ac:dyDescent="0.35">
      <c r="A98" t="s">
        <v>105</v>
      </c>
      <c r="B98" t="s">
        <v>137</v>
      </c>
      <c r="C98" s="12">
        <v>6.3</v>
      </c>
      <c r="D98" s="12">
        <v>5.4</v>
      </c>
      <c r="F98" s="39">
        <v>1997.7323420074349</v>
      </c>
      <c r="G98" s="39">
        <v>1712.3420074349444</v>
      </c>
    </row>
    <row r="99" spans="1:7" x14ac:dyDescent="0.35">
      <c r="A99" t="s">
        <v>140</v>
      </c>
      <c r="B99" t="s">
        <v>141</v>
      </c>
      <c r="C99" s="12">
        <v>6.7</v>
      </c>
      <c r="D99" s="12">
        <v>5.3</v>
      </c>
      <c r="F99" s="39">
        <v>2124.57249070632</v>
      </c>
      <c r="G99" s="39">
        <v>1680.6319702602229</v>
      </c>
    </row>
    <row r="100" spans="1:7" x14ac:dyDescent="0.35">
      <c r="A100" t="s">
        <v>140</v>
      </c>
      <c r="B100" t="s">
        <v>145</v>
      </c>
      <c r="C100" s="12">
        <v>6.9</v>
      </c>
      <c r="D100" s="12">
        <v>5</v>
      </c>
      <c r="F100" s="39">
        <v>2187.9925650557625</v>
      </c>
      <c r="G100" s="39">
        <v>1585.5018587360596</v>
      </c>
    </row>
    <row r="101" spans="1:7" x14ac:dyDescent="0.35">
      <c r="A101" t="s">
        <v>150</v>
      </c>
      <c r="B101" t="s">
        <v>151</v>
      </c>
      <c r="C101" s="12">
        <v>5.6</v>
      </c>
      <c r="D101" s="12">
        <v>4.3</v>
      </c>
      <c r="F101" s="39">
        <v>1775.7620817843863</v>
      </c>
      <c r="G101" s="39">
        <v>1363.531598513011</v>
      </c>
    </row>
    <row r="102" spans="1:7" x14ac:dyDescent="0.35">
      <c r="A102" t="s">
        <v>154</v>
      </c>
      <c r="B102" t="s">
        <v>155</v>
      </c>
      <c r="C102" s="12">
        <v>5.6</v>
      </c>
      <c r="D102" s="12">
        <v>4.8</v>
      </c>
      <c r="F102" s="39">
        <v>1775.7620817843863</v>
      </c>
      <c r="G102" s="39">
        <v>1522.0817843866171</v>
      </c>
    </row>
    <row r="103" spans="1:7" x14ac:dyDescent="0.35">
      <c r="A103" t="s">
        <v>154</v>
      </c>
      <c r="B103" t="s">
        <v>159</v>
      </c>
      <c r="C103" s="12">
        <v>5.4</v>
      </c>
      <c r="D103" s="12">
        <v>4.5</v>
      </c>
      <c r="F103" s="39">
        <v>1712.3420074349444</v>
      </c>
      <c r="G103" s="39">
        <v>1426.9516728624535</v>
      </c>
    </row>
    <row r="104" spans="1:7" x14ac:dyDescent="0.35">
      <c r="A104" t="s">
        <v>154</v>
      </c>
      <c r="B104" t="s">
        <v>162</v>
      </c>
      <c r="C104" s="12">
        <v>5.6</v>
      </c>
      <c r="D104" s="12">
        <v>4.8</v>
      </c>
      <c r="F104" s="39">
        <v>1775.7620817843863</v>
      </c>
      <c r="G104" s="39">
        <v>1522.0817843866171</v>
      </c>
    </row>
    <row r="105" spans="1:7" x14ac:dyDescent="0.35">
      <c r="A105" t="s">
        <v>166</v>
      </c>
      <c r="B105" t="s">
        <v>167</v>
      </c>
      <c r="C105" s="12">
        <v>6.7</v>
      </c>
      <c r="D105" s="12">
        <v>4.8</v>
      </c>
      <c r="F105" s="39">
        <v>2124.57249070632</v>
      </c>
      <c r="G105" s="39">
        <v>1522.0817843866171</v>
      </c>
    </row>
    <row r="106" spans="1:7" x14ac:dyDescent="0.35">
      <c r="A106" t="s">
        <v>166</v>
      </c>
      <c r="B106" t="s">
        <v>172</v>
      </c>
      <c r="C106" s="12">
        <v>5.7</v>
      </c>
      <c r="D106" s="12">
        <v>3.7</v>
      </c>
      <c r="F106" s="39">
        <v>1807.472118959108</v>
      </c>
      <c r="G106" s="39">
        <v>1173.2713754646841</v>
      </c>
    </row>
    <row r="107" spans="1:7" x14ac:dyDescent="0.35">
      <c r="A107" t="s">
        <v>177</v>
      </c>
      <c r="B107" t="s">
        <v>178</v>
      </c>
      <c r="C107" s="12">
        <v>5.4</v>
      </c>
      <c r="D107" s="12">
        <v>4.3</v>
      </c>
      <c r="F107" s="39">
        <v>1712.3420074349444</v>
      </c>
      <c r="G107" s="39">
        <v>1363.531598513011</v>
      </c>
    </row>
    <row r="108" spans="1:7" x14ac:dyDescent="0.35">
      <c r="A108" t="s">
        <v>181</v>
      </c>
      <c r="B108" t="s">
        <v>182</v>
      </c>
      <c r="C108" s="12">
        <v>5.8</v>
      </c>
      <c r="D108" s="12">
        <v>4.5</v>
      </c>
      <c r="F108" s="39">
        <v>1839.1821561338288</v>
      </c>
      <c r="G108" s="39">
        <v>1426.9516728624535</v>
      </c>
    </row>
    <row r="109" spans="1:7" x14ac:dyDescent="0.35">
      <c r="A109" t="s">
        <v>185</v>
      </c>
      <c r="B109" t="s">
        <v>186</v>
      </c>
      <c r="C109" s="12">
        <v>6.1</v>
      </c>
      <c r="D109" s="12">
        <v>5.3</v>
      </c>
      <c r="F109" s="39">
        <v>1934.3122676579924</v>
      </c>
      <c r="G109" s="39">
        <v>1680.6319702602229</v>
      </c>
    </row>
    <row r="110" spans="1:7" x14ac:dyDescent="0.35">
      <c r="A110" t="s">
        <v>185</v>
      </c>
      <c r="B110" t="s">
        <v>187</v>
      </c>
      <c r="C110" s="12">
        <v>6.2</v>
      </c>
      <c r="D110" s="12">
        <v>4.8</v>
      </c>
      <c r="F110" s="39">
        <v>1966.0223048327139</v>
      </c>
      <c r="G110" s="39">
        <v>1522.0817843866171</v>
      </c>
    </row>
    <row r="111" spans="1:7" x14ac:dyDescent="0.35">
      <c r="A111" t="s">
        <v>188</v>
      </c>
      <c r="B111" t="s">
        <v>189</v>
      </c>
      <c r="C111" s="12">
        <v>6.6</v>
      </c>
      <c r="D111" s="12">
        <v>5.2</v>
      </c>
      <c r="F111" s="39">
        <v>2092.8624535315985</v>
      </c>
      <c r="G111" s="39">
        <v>1648.9219330855021</v>
      </c>
    </row>
    <row r="112" spans="1:7" x14ac:dyDescent="0.35">
      <c r="A112" t="s">
        <v>194</v>
      </c>
      <c r="B112" t="s">
        <v>195</v>
      </c>
      <c r="C112" s="12">
        <v>4.8</v>
      </c>
      <c r="D112" s="12">
        <v>3.6</v>
      </c>
      <c r="F112" s="39">
        <v>1522.0817843866171</v>
      </c>
      <c r="G112" s="39">
        <v>1141.5613382899628</v>
      </c>
    </row>
    <row r="113" spans="1:7" x14ac:dyDescent="0.35">
      <c r="A113" t="s">
        <v>199</v>
      </c>
      <c r="B113" t="s">
        <v>200</v>
      </c>
      <c r="C113" s="12">
        <v>5.5</v>
      </c>
      <c r="D113" s="12">
        <v>4.2</v>
      </c>
      <c r="F113" s="39">
        <v>1744.0520446096655</v>
      </c>
      <c r="G113" s="39">
        <v>1331.8215613382902</v>
      </c>
    </row>
    <row r="114" spans="1:7" x14ac:dyDescent="0.35">
      <c r="A114" t="s">
        <v>204</v>
      </c>
      <c r="B114" t="s">
        <v>205</v>
      </c>
      <c r="C114" s="12">
        <v>6.6</v>
      </c>
      <c r="D114" s="12">
        <v>5.8</v>
      </c>
      <c r="F114" s="39">
        <v>2092.8624535315985</v>
      </c>
      <c r="G114" s="39">
        <v>1839.1821561338288</v>
      </c>
    </row>
    <row r="115" spans="1:7" x14ac:dyDescent="0.35">
      <c r="A115" t="s">
        <v>209</v>
      </c>
      <c r="B115" t="s">
        <v>210</v>
      </c>
      <c r="C115" s="12">
        <v>5.8</v>
      </c>
      <c r="D115" s="12">
        <v>4.9000000000000004</v>
      </c>
      <c r="F115" s="39">
        <v>1839.1821561338288</v>
      </c>
      <c r="G115" s="39">
        <v>1553.7918215613386</v>
      </c>
    </row>
    <row r="116" spans="1:7" x14ac:dyDescent="0.35">
      <c r="A116" t="s">
        <v>209</v>
      </c>
      <c r="B116" t="s">
        <v>214</v>
      </c>
      <c r="C116" s="12">
        <v>6</v>
      </c>
      <c r="D116" s="12">
        <v>5</v>
      </c>
      <c r="F116" s="39">
        <v>1902.6022304832713</v>
      </c>
      <c r="G116" s="39">
        <v>1585.5018587360596</v>
      </c>
    </row>
    <row r="117" spans="1:7" x14ac:dyDescent="0.35">
      <c r="A117" t="s">
        <v>218</v>
      </c>
      <c r="B117" t="s">
        <v>219</v>
      </c>
      <c r="C117" s="12">
        <v>4.5999999999999996</v>
      </c>
      <c r="D117" s="12">
        <v>2.9</v>
      </c>
      <c r="F117" s="39">
        <v>1458.6617100371745</v>
      </c>
      <c r="G117" s="39">
        <v>919.59107806691441</v>
      </c>
    </row>
    <row r="118" spans="1:7" x14ac:dyDescent="0.35">
      <c r="A118" t="s">
        <v>223</v>
      </c>
      <c r="B118" t="s">
        <v>224</v>
      </c>
      <c r="C118" s="12">
        <v>4.5999999999999996</v>
      </c>
      <c r="D118" s="12">
        <v>3.2</v>
      </c>
      <c r="F118" s="39">
        <v>1458.6617100371745</v>
      </c>
      <c r="G118" s="39">
        <v>1014.7211895910782</v>
      </c>
    </row>
    <row r="119" spans="1:7" x14ac:dyDescent="0.35">
      <c r="A119" t="s">
        <v>228</v>
      </c>
      <c r="B119" t="s">
        <v>229</v>
      </c>
      <c r="C119" s="12">
        <v>6.1</v>
      </c>
      <c r="D119" s="12">
        <v>5.0999999999999996</v>
      </c>
      <c r="F119" s="39">
        <v>1934.3122676579924</v>
      </c>
      <c r="G119" s="39">
        <v>1617.2118959107804</v>
      </c>
    </row>
    <row r="120" spans="1:7" x14ac:dyDescent="0.35">
      <c r="A120" t="s">
        <v>234</v>
      </c>
      <c r="B120" t="s">
        <v>235</v>
      </c>
      <c r="C120" s="12">
        <v>5.6</v>
      </c>
      <c r="D120" s="12">
        <v>5.2</v>
      </c>
      <c r="F120" s="39">
        <v>1775.7620817843863</v>
      </c>
      <c r="G120" s="39">
        <v>1648.9219330855021</v>
      </c>
    </row>
    <row r="121" spans="1:7" x14ac:dyDescent="0.35">
      <c r="A121" t="s">
        <v>238</v>
      </c>
      <c r="B121" t="s">
        <v>239</v>
      </c>
      <c r="C121" s="12">
        <v>5.2</v>
      </c>
      <c r="D121" s="12">
        <v>4.8</v>
      </c>
      <c r="F121" s="39">
        <v>1648.9219330855021</v>
      </c>
      <c r="G121" s="39">
        <v>1522.0817843866171</v>
      </c>
    </row>
    <row r="122" spans="1:7" x14ac:dyDescent="0.35">
      <c r="A122" t="s">
        <v>243</v>
      </c>
      <c r="B122" t="s">
        <v>244</v>
      </c>
      <c r="C122" s="12">
        <v>5.3</v>
      </c>
      <c r="D122" s="12">
        <v>3.8</v>
      </c>
      <c r="F122" s="39">
        <v>1680.6319702602229</v>
      </c>
      <c r="G122" s="39">
        <v>1204.9814126394051</v>
      </c>
    </row>
    <row r="123" spans="1:7" x14ac:dyDescent="0.35">
      <c r="A123" t="s">
        <v>249</v>
      </c>
      <c r="B123" t="s">
        <v>250</v>
      </c>
      <c r="C123" s="12">
        <v>5.7</v>
      </c>
      <c r="D123" s="12">
        <v>4.9000000000000004</v>
      </c>
      <c r="F123" s="39">
        <v>1807.472118959108</v>
      </c>
      <c r="G123" s="39">
        <v>1553.7918215613386</v>
      </c>
    </row>
    <row r="124" spans="1:7" x14ac:dyDescent="0.35">
      <c r="A124" t="s">
        <v>249</v>
      </c>
      <c r="B124" t="s">
        <v>255</v>
      </c>
      <c r="C124" s="12">
        <v>6.2</v>
      </c>
      <c r="D124" s="12">
        <v>5.5</v>
      </c>
      <c r="F124" s="39">
        <v>1966.0223048327139</v>
      </c>
      <c r="G124" s="39">
        <v>1744.0520446096655</v>
      </c>
    </row>
    <row r="125" spans="1:7" x14ac:dyDescent="0.35">
      <c r="A125" t="s">
        <v>259</v>
      </c>
      <c r="B125" t="s">
        <v>260</v>
      </c>
      <c r="C125" s="12">
        <v>5.9</v>
      </c>
      <c r="D125" s="12">
        <v>4.8</v>
      </c>
      <c r="F125" s="39">
        <v>1870.8921933085505</v>
      </c>
      <c r="G125" s="39">
        <v>1522.0817843866171</v>
      </c>
    </row>
    <row r="126" spans="1:7" x14ac:dyDescent="0.35">
      <c r="A126" t="s">
        <v>259</v>
      </c>
      <c r="B126" t="s">
        <v>264</v>
      </c>
      <c r="C126" s="12">
        <v>4.8</v>
      </c>
      <c r="D126" s="12">
        <v>3.9</v>
      </c>
      <c r="F126" s="39">
        <v>1522.0817843866171</v>
      </c>
      <c r="G126" s="39">
        <v>1236.6914498141264</v>
      </c>
    </row>
    <row r="127" spans="1:7" x14ac:dyDescent="0.35">
      <c r="A127" t="s">
        <v>259</v>
      </c>
      <c r="B127" t="s">
        <v>268</v>
      </c>
      <c r="C127" s="12">
        <v>5.9</v>
      </c>
      <c r="D127" s="12">
        <v>5.2</v>
      </c>
      <c r="F127" s="39">
        <v>1870.8921933085505</v>
      </c>
      <c r="G127" s="39">
        <v>1648.9219330855021</v>
      </c>
    </row>
    <row r="128" spans="1:7" x14ac:dyDescent="0.35">
      <c r="A128" t="s">
        <v>259</v>
      </c>
      <c r="B128" t="s">
        <v>272</v>
      </c>
      <c r="C128" s="12">
        <v>5.5</v>
      </c>
      <c r="D128" s="12">
        <v>3.9</v>
      </c>
      <c r="F128" s="39">
        <v>1744.0520446096655</v>
      </c>
      <c r="G128" s="39">
        <v>1236.6914498141264</v>
      </c>
    </row>
    <row r="129" spans="1:7" x14ac:dyDescent="0.35">
      <c r="A129" t="s">
        <v>259</v>
      </c>
      <c r="B129" t="s">
        <v>275</v>
      </c>
      <c r="C129" s="12">
        <v>5.6</v>
      </c>
      <c r="D129" s="12">
        <v>3.6</v>
      </c>
      <c r="F129" s="39">
        <v>1775.7620817843863</v>
      </c>
      <c r="G129" s="39">
        <v>1141.5613382899628</v>
      </c>
    </row>
    <row r="130" spans="1:7" x14ac:dyDescent="0.35">
      <c r="A130" t="s">
        <v>259</v>
      </c>
      <c r="B130" t="s">
        <v>278</v>
      </c>
      <c r="C130" s="12">
        <v>5.7</v>
      </c>
      <c r="D130" s="12">
        <v>4.5999999999999996</v>
      </c>
      <c r="F130" s="39">
        <v>1807.472118959108</v>
      </c>
      <c r="G130" s="39">
        <v>1458.6617100371745</v>
      </c>
    </row>
    <row r="131" spans="1:7" x14ac:dyDescent="0.35">
      <c r="A131" t="s">
        <v>259</v>
      </c>
      <c r="B131" t="s">
        <v>281</v>
      </c>
      <c r="C131" s="12">
        <v>5.5</v>
      </c>
      <c r="D131" s="12">
        <v>3.2</v>
      </c>
      <c r="F131" s="39">
        <v>1744.0520446096655</v>
      </c>
      <c r="G131" s="39">
        <v>1014.7211895910782</v>
      </c>
    </row>
    <row r="132" spans="1:7" x14ac:dyDescent="0.35">
      <c r="A132" t="s">
        <v>284</v>
      </c>
      <c r="B132" t="s">
        <v>285</v>
      </c>
      <c r="C132" s="12">
        <v>5.0999999999999996</v>
      </c>
      <c r="D132" s="12">
        <v>3.4</v>
      </c>
      <c r="F132" s="39">
        <v>1617.2118959107804</v>
      </c>
      <c r="G132" s="39">
        <v>1078.1412639405205</v>
      </c>
    </row>
    <row r="133" spans="1:7" x14ac:dyDescent="0.35">
      <c r="A133" t="s">
        <v>284</v>
      </c>
      <c r="B133" t="s">
        <v>287</v>
      </c>
      <c r="C133" s="12">
        <v>5.9</v>
      </c>
      <c r="D133" s="12">
        <v>4</v>
      </c>
      <c r="F133" s="39">
        <v>1870.8921933085505</v>
      </c>
      <c r="G133" s="39">
        <v>1268.4014869888476</v>
      </c>
    </row>
    <row r="134" spans="1:7" x14ac:dyDescent="0.35">
      <c r="A134" t="s">
        <v>290</v>
      </c>
      <c r="B134" t="s">
        <v>291</v>
      </c>
      <c r="C134" s="12">
        <v>6.3</v>
      </c>
      <c r="D134" s="12">
        <v>5.5</v>
      </c>
      <c r="F134" s="39">
        <v>1997.7323420074349</v>
      </c>
      <c r="G134" s="39">
        <v>1744.0520446096655</v>
      </c>
    </row>
    <row r="135" spans="1:7" x14ac:dyDescent="0.35">
      <c r="A135" t="s">
        <v>290</v>
      </c>
      <c r="B135" t="s">
        <v>294</v>
      </c>
      <c r="C135" s="12">
        <v>4.5999999999999996</v>
      </c>
      <c r="D135" s="12">
        <v>4.2</v>
      </c>
      <c r="F135" s="39">
        <v>1458.6617100371745</v>
      </c>
      <c r="G135" s="39">
        <v>1331.8215613382902</v>
      </c>
    </row>
    <row r="136" spans="1:7" x14ac:dyDescent="0.35">
      <c r="A136" t="s">
        <v>290</v>
      </c>
      <c r="B136" t="s">
        <v>298</v>
      </c>
      <c r="C136" s="12">
        <v>5</v>
      </c>
      <c r="D136" s="12">
        <v>4.3</v>
      </c>
      <c r="F136" s="39">
        <v>1585.5018587360596</v>
      </c>
      <c r="G136" s="39">
        <v>1363.531598513011</v>
      </c>
    </row>
    <row r="137" spans="1:7" x14ac:dyDescent="0.35">
      <c r="A137" t="s">
        <v>290</v>
      </c>
      <c r="B137" t="s">
        <v>302</v>
      </c>
      <c r="C137" s="12">
        <v>4.8</v>
      </c>
      <c r="D137" s="12">
        <v>3.2</v>
      </c>
      <c r="F137" s="39">
        <v>1522.0817843866171</v>
      </c>
      <c r="G137" s="39">
        <v>1014.7211895910782</v>
      </c>
    </row>
    <row r="138" spans="1:7" x14ac:dyDescent="0.35">
      <c r="A138" t="s">
        <v>290</v>
      </c>
      <c r="B138" t="s">
        <v>306</v>
      </c>
      <c r="C138" s="12">
        <v>3.4</v>
      </c>
      <c r="D138" s="12">
        <v>2.5</v>
      </c>
      <c r="F138" s="39">
        <v>1078.1412639405205</v>
      </c>
      <c r="G138" s="39">
        <v>792.7509293680298</v>
      </c>
    </row>
    <row r="139" spans="1:7" x14ac:dyDescent="0.35">
      <c r="A139" t="s">
        <v>290</v>
      </c>
      <c r="B139" t="s">
        <v>310</v>
      </c>
      <c r="C139" s="12">
        <v>3.6</v>
      </c>
      <c r="D139" s="12">
        <v>2.4</v>
      </c>
      <c r="F139" s="39">
        <v>1141.5613382899628</v>
      </c>
      <c r="G139" s="39">
        <v>761.04089219330854</v>
      </c>
    </row>
    <row r="140" spans="1:7" x14ac:dyDescent="0.35">
      <c r="A140" t="s">
        <v>290</v>
      </c>
      <c r="B140" t="s">
        <v>314</v>
      </c>
      <c r="C140" s="12">
        <v>4.9000000000000004</v>
      </c>
      <c r="D140" s="12">
        <v>3.4</v>
      </c>
      <c r="F140" s="39">
        <v>1553.7918215613386</v>
      </c>
      <c r="G140" s="39">
        <v>1078.1412639405205</v>
      </c>
    </row>
    <row r="141" spans="1:7" x14ac:dyDescent="0.35">
      <c r="A141" t="s">
        <v>290</v>
      </c>
      <c r="B141" t="s">
        <v>317</v>
      </c>
      <c r="C141" s="12">
        <v>5.9</v>
      </c>
      <c r="D141" s="12">
        <v>5.0999999999999996</v>
      </c>
      <c r="F141" s="39">
        <v>1870.8921933085505</v>
      </c>
      <c r="G141" s="39">
        <v>1617.2118959107804</v>
      </c>
    </row>
    <row r="142" spans="1:7" x14ac:dyDescent="0.35">
      <c r="A142" t="s">
        <v>290</v>
      </c>
      <c r="B142" t="s">
        <v>321</v>
      </c>
      <c r="C142" s="12">
        <v>4.9000000000000004</v>
      </c>
      <c r="D142" s="12">
        <v>3.7</v>
      </c>
      <c r="F142" s="39">
        <v>1553.7918215613386</v>
      </c>
      <c r="G142" s="39">
        <v>1173.2713754646841</v>
      </c>
    </row>
    <row r="143" spans="1:7" x14ac:dyDescent="0.35">
      <c r="A143" t="s">
        <v>290</v>
      </c>
      <c r="B143" t="s">
        <v>325</v>
      </c>
      <c r="C143" s="12">
        <v>3.9</v>
      </c>
      <c r="D143" s="12">
        <v>2.7</v>
      </c>
      <c r="F143" s="39">
        <v>1236.6914498141264</v>
      </c>
      <c r="G143" s="39">
        <v>856.17100371747222</v>
      </c>
    </row>
    <row r="144" spans="1:7" x14ac:dyDescent="0.35">
      <c r="A144" t="s">
        <v>290</v>
      </c>
      <c r="B144" t="s">
        <v>329</v>
      </c>
      <c r="C144" s="12">
        <v>5.0999999999999996</v>
      </c>
      <c r="D144" s="12">
        <v>4.5</v>
      </c>
      <c r="F144" s="39">
        <v>1617.2118959107804</v>
      </c>
      <c r="G144" s="39">
        <v>1426.9516728624535</v>
      </c>
    </row>
    <row r="145" spans="1:7" x14ac:dyDescent="0.35">
      <c r="A145" t="s">
        <v>290</v>
      </c>
      <c r="B145" t="s">
        <v>333</v>
      </c>
      <c r="C145" s="12">
        <v>5</v>
      </c>
      <c r="D145" s="12">
        <v>4.3</v>
      </c>
      <c r="F145" s="39">
        <v>1585.5018587360596</v>
      </c>
      <c r="G145" s="39">
        <v>1363.531598513011</v>
      </c>
    </row>
    <row r="146" spans="1:7" x14ac:dyDescent="0.35">
      <c r="A146" t="s">
        <v>290</v>
      </c>
      <c r="B146" t="s">
        <v>338</v>
      </c>
      <c r="C146" s="12">
        <v>4.3</v>
      </c>
      <c r="D146" s="12">
        <v>3.7</v>
      </c>
      <c r="F146" s="39">
        <v>1363.531598513011</v>
      </c>
      <c r="G146" s="39">
        <v>1173.2713754646841</v>
      </c>
    </row>
    <row r="147" spans="1:7" x14ac:dyDescent="0.35">
      <c r="A147" t="s">
        <v>290</v>
      </c>
      <c r="B147" t="s">
        <v>341</v>
      </c>
      <c r="C147" s="12">
        <v>4.9000000000000004</v>
      </c>
      <c r="D147" s="12">
        <v>4.0999999999999996</v>
      </c>
      <c r="F147" s="39">
        <v>1553.7918215613386</v>
      </c>
      <c r="G147" s="39">
        <v>1300.1115241635687</v>
      </c>
    </row>
    <row r="148" spans="1:7" x14ac:dyDescent="0.35">
      <c r="A148" t="s">
        <v>290</v>
      </c>
      <c r="B148" t="s">
        <v>346</v>
      </c>
      <c r="C148" s="12">
        <v>5.8</v>
      </c>
      <c r="D148" s="12">
        <v>5</v>
      </c>
      <c r="F148" s="39">
        <v>1839.1821561338288</v>
      </c>
      <c r="G148" s="39">
        <v>1585.5018587360596</v>
      </c>
    </row>
    <row r="149" spans="1:7" x14ac:dyDescent="0.35">
      <c r="A149" t="s">
        <v>290</v>
      </c>
      <c r="B149" t="s">
        <v>349</v>
      </c>
      <c r="C149" s="12">
        <v>5.7</v>
      </c>
      <c r="D149" s="12">
        <v>4.7</v>
      </c>
      <c r="F149" s="39">
        <v>1807.472118959108</v>
      </c>
      <c r="G149" s="39">
        <v>1490.371747211896</v>
      </c>
    </row>
    <row r="150" spans="1:7" x14ac:dyDescent="0.35">
      <c r="A150" t="s">
        <v>290</v>
      </c>
      <c r="B150" t="s">
        <v>353</v>
      </c>
      <c r="C150" s="12">
        <v>5.5</v>
      </c>
      <c r="D150" s="12">
        <v>4.4000000000000004</v>
      </c>
      <c r="F150" s="39">
        <v>1744.0520446096655</v>
      </c>
      <c r="G150" s="39">
        <v>1395.2416356877325</v>
      </c>
    </row>
    <row r="151" spans="1:7" x14ac:dyDescent="0.35">
      <c r="A151" t="s">
        <v>290</v>
      </c>
      <c r="B151" t="s">
        <v>358</v>
      </c>
      <c r="C151" s="12">
        <v>5</v>
      </c>
      <c r="D151" s="12">
        <v>4.2</v>
      </c>
      <c r="F151" s="39">
        <v>1585.5018587360596</v>
      </c>
      <c r="G151" s="39">
        <v>1331.8215613382902</v>
      </c>
    </row>
    <row r="152" spans="1:7" x14ac:dyDescent="0.35">
      <c r="A152" t="s">
        <v>290</v>
      </c>
      <c r="B152" t="s">
        <v>362</v>
      </c>
      <c r="C152" s="12">
        <v>6.9</v>
      </c>
      <c r="D152" s="12">
        <v>6.2</v>
      </c>
      <c r="F152" s="39">
        <v>2187.9925650557625</v>
      </c>
      <c r="G152" s="39">
        <v>1966.0223048327139</v>
      </c>
    </row>
    <row r="153" spans="1:7" x14ac:dyDescent="0.35">
      <c r="A153" t="s">
        <v>290</v>
      </c>
      <c r="B153" t="s">
        <v>367</v>
      </c>
      <c r="C153" s="12">
        <v>3.7</v>
      </c>
      <c r="D153" s="12">
        <v>3.4</v>
      </c>
      <c r="F153" s="39">
        <v>1173.2713754646841</v>
      </c>
      <c r="G153" s="39">
        <v>1078.1412639405205</v>
      </c>
    </row>
    <row r="154" spans="1:7" x14ac:dyDescent="0.35">
      <c r="A154" t="s">
        <v>290</v>
      </c>
      <c r="B154" t="s">
        <v>372</v>
      </c>
      <c r="C154" s="12">
        <v>4.4000000000000004</v>
      </c>
      <c r="D154" s="12">
        <v>3.6</v>
      </c>
      <c r="F154" s="39">
        <v>1395.2416356877325</v>
      </c>
      <c r="G154" s="39">
        <v>1141.5613382899628</v>
      </c>
    </row>
    <row r="155" spans="1:7" x14ac:dyDescent="0.35">
      <c r="A155" t="s">
        <v>290</v>
      </c>
      <c r="B155" t="s">
        <v>377</v>
      </c>
      <c r="C155" s="12">
        <v>4.5999999999999996</v>
      </c>
      <c r="D155" s="12">
        <v>4</v>
      </c>
      <c r="F155" s="39">
        <v>1458.6617100371745</v>
      </c>
      <c r="G155" s="39">
        <v>1268.4014869888476</v>
      </c>
    </row>
    <row r="156" spans="1:7" x14ac:dyDescent="0.35">
      <c r="A156" t="s">
        <v>290</v>
      </c>
      <c r="B156" t="s">
        <v>381</v>
      </c>
      <c r="C156" s="12">
        <v>5.9</v>
      </c>
      <c r="D156" s="12">
        <v>5</v>
      </c>
      <c r="F156" s="39">
        <v>1870.8921933085505</v>
      </c>
      <c r="G156" s="39">
        <v>1585.5018587360596</v>
      </c>
    </row>
    <row r="157" spans="1:7" x14ac:dyDescent="0.35">
      <c r="A157" t="s">
        <v>290</v>
      </c>
      <c r="B157" t="s">
        <v>385</v>
      </c>
      <c r="C157" s="12">
        <v>4.5999999999999996</v>
      </c>
      <c r="D157" s="12">
        <v>4.0999999999999996</v>
      </c>
      <c r="F157" s="39">
        <v>1458.6617100371745</v>
      </c>
      <c r="G157" s="39">
        <v>1300.1115241635687</v>
      </c>
    </row>
    <row r="158" spans="1:7" x14ac:dyDescent="0.35">
      <c r="A158" t="s">
        <v>290</v>
      </c>
      <c r="B158" t="s">
        <v>390</v>
      </c>
      <c r="C158" s="12">
        <v>5.7</v>
      </c>
      <c r="D158" s="12">
        <v>4.4000000000000004</v>
      </c>
      <c r="F158" s="39">
        <v>1807.472118959108</v>
      </c>
      <c r="G158" s="39">
        <v>1395.2416356877325</v>
      </c>
    </row>
    <row r="159" spans="1:7" x14ac:dyDescent="0.35">
      <c r="A159" t="s">
        <v>290</v>
      </c>
      <c r="B159" t="s">
        <v>393</v>
      </c>
      <c r="C159" s="12">
        <v>4.4000000000000004</v>
      </c>
      <c r="D159" s="12">
        <v>3.3</v>
      </c>
      <c r="F159" s="39">
        <v>1395.2416356877325</v>
      </c>
      <c r="G159" s="39">
        <v>1046.4312267657992</v>
      </c>
    </row>
    <row r="160" spans="1:7" x14ac:dyDescent="0.35">
      <c r="A160" t="s">
        <v>290</v>
      </c>
      <c r="B160" t="s">
        <v>396</v>
      </c>
      <c r="C160" s="12">
        <v>4.4000000000000004</v>
      </c>
      <c r="D160" s="12">
        <v>3.8</v>
      </c>
      <c r="F160" s="39">
        <v>1395.2416356877325</v>
      </c>
      <c r="G160" s="39">
        <v>1204.9814126394051</v>
      </c>
    </row>
    <row r="161" spans="1:7" x14ac:dyDescent="0.35">
      <c r="A161" t="s">
        <v>290</v>
      </c>
      <c r="B161" t="s">
        <v>400</v>
      </c>
      <c r="C161" s="12">
        <v>5.8</v>
      </c>
      <c r="D161" s="12">
        <v>4.7</v>
      </c>
      <c r="F161" s="39">
        <v>1839.1821561338288</v>
      </c>
      <c r="G161" s="39">
        <v>1490.371747211896</v>
      </c>
    </row>
    <row r="162" spans="1:7" x14ac:dyDescent="0.35">
      <c r="A162" t="s">
        <v>290</v>
      </c>
      <c r="B162" t="s">
        <v>404</v>
      </c>
      <c r="C162" s="12">
        <v>5.9</v>
      </c>
      <c r="D162" s="12">
        <v>5.3</v>
      </c>
      <c r="F162" s="39">
        <v>1870.8921933085505</v>
      </c>
      <c r="G162" s="39">
        <v>1680.6319702602229</v>
      </c>
    </row>
    <row r="163" spans="1:7" x14ac:dyDescent="0.35">
      <c r="A163" t="s">
        <v>290</v>
      </c>
      <c r="B163" t="s">
        <v>409</v>
      </c>
      <c r="C163" s="12">
        <v>5.3</v>
      </c>
      <c r="D163" s="12">
        <v>4.2</v>
      </c>
      <c r="F163" s="39">
        <v>1680.6319702602229</v>
      </c>
      <c r="G163" s="39">
        <v>1331.8215613382902</v>
      </c>
    </row>
    <row r="164" spans="1:7" x14ac:dyDescent="0.35">
      <c r="A164" t="s">
        <v>93</v>
      </c>
      <c r="B164" t="s">
        <v>414</v>
      </c>
      <c r="C164" s="12">
        <v>5.2</v>
      </c>
      <c r="D164" s="12">
        <v>4.3</v>
      </c>
      <c r="F164" s="39">
        <v>1648.9219330855021</v>
      </c>
      <c r="G164" s="39">
        <v>1363.531598513011</v>
      </c>
    </row>
    <row r="165" spans="1:7" x14ac:dyDescent="0.35">
      <c r="A165" t="s">
        <v>190</v>
      </c>
      <c r="B165" t="s">
        <v>191</v>
      </c>
      <c r="C165" s="12">
        <v>4.0999999999999996</v>
      </c>
      <c r="D165" s="12">
        <v>2.9</v>
      </c>
      <c r="F165" s="39">
        <v>1300.1115241635687</v>
      </c>
      <c r="G165" s="39">
        <v>919.59107806691441</v>
      </c>
    </row>
    <row r="166" spans="1:7" x14ac:dyDescent="0.35">
      <c r="A166" t="s">
        <v>190</v>
      </c>
      <c r="B166" t="s">
        <v>196</v>
      </c>
      <c r="C166" s="12">
        <v>4.0999999999999996</v>
      </c>
      <c r="D166" s="12">
        <v>2.8</v>
      </c>
      <c r="F166" s="39">
        <v>1300.1115241635687</v>
      </c>
      <c r="G166" s="39">
        <v>887.88104089219314</v>
      </c>
    </row>
    <row r="167" spans="1:7" x14ac:dyDescent="0.35">
      <c r="A167" t="s">
        <v>201</v>
      </c>
      <c r="B167" t="s">
        <v>202</v>
      </c>
      <c r="C167" s="12">
        <v>5.9</v>
      </c>
      <c r="D167" s="12">
        <v>5.0999999999999996</v>
      </c>
      <c r="F167" s="39">
        <v>1870.8921933085505</v>
      </c>
      <c r="G167" s="39">
        <v>1617.2118959107804</v>
      </c>
    </row>
    <row r="168" spans="1:7" x14ac:dyDescent="0.35">
      <c r="A168" t="s">
        <v>206</v>
      </c>
      <c r="B168" t="s">
        <v>207</v>
      </c>
      <c r="C168" s="12">
        <v>5.0999999999999996</v>
      </c>
      <c r="D168" s="12">
        <v>3.1</v>
      </c>
      <c r="F168" s="39">
        <v>1617.2118959107804</v>
      </c>
      <c r="G168" s="39">
        <v>983.01115241635694</v>
      </c>
    </row>
    <row r="169" spans="1:7" x14ac:dyDescent="0.35">
      <c r="A169" t="s">
        <v>211</v>
      </c>
      <c r="B169" t="s">
        <v>212</v>
      </c>
      <c r="C169" s="12">
        <v>6.4</v>
      </c>
      <c r="D169" s="12">
        <v>4.9000000000000004</v>
      </c>
      <c r="F169" s="39">
        <v>2029.4423791821564</v>
      </c>
      <c r="G169" s="39">
        <v>1553.7918215613386</v>
      </c>
    </row>
    <row r="170" spans="1:7" x14ac:dyDescent="0.35">
      <c r="A170" t="s">
        <v>211</v>
      </c>
      <c r="B170" t="s">
        <v>215</v>
      </c>
      <c r="C170" s="12">
        <v>5</v>
      </c>
      <c r="D170" s="12">
        <v>3.2</v>
      </c>
      <c r="F170" s="39">
        <v>1585.5018587360596</v>
      </c>
      <c r="G170" s="39">
        <v>1014.7211895910782</v>
      </c>
    </row>
    <row r="171" spans="1:7" x14ac:dyDescent="0.35">
      <c r="A171" t="s">
        <v>211</v>
      </c>
      <c r="B171" t="s">
        <v>220</v>
      </c>
      <c r="C171" s="12">
        <v>5.7</v>
      </c>
      <c r="D171" s="12">
        <v>3.7</v>
      </c>
      <c r="F171" s="39">
        <v>1807.472118959108</v>
      </c>
      <c r="G171" s="39">
        <v>1173.2713754646841</v>
      </c>
    </row>
    <row r="172" spans="1:7" x14ac:dyDescent="0.35">
      <c r="A172" t="s">
        <v>53</v>
      </c>
      <c r="B172" t="s">
        <v>225</v>
      </c>
      <c r="C172" s="12">
        <v>5.5</v>
      </c>
      <c r="D172" s="12">
        <v>4</v>
      </c>
      <c r="F172" s="39">
        <v>1744.0520446096655</v>
      </c>
      <c r="G172" s="39">
        <v>1268.4014869888476</v>
      </c>
    </row>
    <row r="173" spans="1:7" x14ac:dyDescent="0.35">
      <c r="A173" t="s">
        <v>230</v>
      </c>
      <c r="B173" t="s">
        <v>231</v>
      </c>
      <c r="C173" s="12">
        <v>4.3</v>
      </c>
      <c r="D173" s="12">
        <v>3.1</v>
      </c>
      <c r="F173" s="39">
        <v>1363.531598513011</v>
      </c>
      <c r="G173" s="39">
        <v>983.01115241635694</v>
      </c>
    </row>
    <row r="174" spans="1:7" x14ac:dyDescent="0.35">
      <c r="A174" t="s">
        <v>230</v>
      </c>
      <c r="B174" t="s">
        <v>236</v>
      </c>
      <c r="C174" s="12">
        <v>4.5</v>
      </c>
      <c r="D174" s="12">
        <v>2.9</v>
      </c>
      <c r="F174" s="39">
        <v>1426.9516728624535</v>
      </c>
      <c r="G174" s="39">
        <v>919.59107806691441</v>
      </c>
    </row>
    <row r="175" spans="1:7" x14ac:dyDescent="0.35">
      <c r="A175" t="s">
        <v>230</v>
      </c>
      <c r="B175" t="s">
        <v>240</v>
      </c>
      <c r="C175" s="12">
        <v>4.7</v>
      </c>
      <c r="D175" s="12">
        <v>3.6</v>
      </c>
      <c r="F175" s="39">
        <v>1490.371747211896</v>
      </c>
      <c r="G175" s="39">
        <v>1141.5613382899628</v>
      </c>
    </row>
    <row r="176" spans="1:7" x14ac:dyDescent="0.35">
      <c r="A176" t="s">
        <v>245</v>
      </c>
      <c r="B176" t="s">
        <v>246</v>
      </c>
      <c r="C176" s="12">
        <v>4.0999999999999996</v>
      </c>
      <c r="D176" s="12">
        <v>2.6</v>
      </c>
      <c r="F176" s="39">
        <v>1300.1115241635687</v>
      </c>
      <c r="G176" s="39">
        <v>824.46096654275107</v>
      </c>
    </row>
    <row r="177" spans="1:7" x14ac:dyDescent="0.35">
      <c r="A177" t="s">
        <v>251</v>
      </c>
      <c r="B177" t="s">
        <v>252</v>
      </c>
      <c r="C177" s="12">
        <v>7</v>
      </c>
      <c r="D177" s="12">
        <v>5.9</v>
      </c>
      <c r="F177" s="39">
        <v>2219.7026022304835</v>
      </c>
      <c r="G177" s="39">
        <v>1870.8921933085505</v>
      </c>
    </row>
    <row r="178" spans="1:7" x14ac:dyDescent="0.35">
      <c r="A178" t="s">
        <v>251</v>
      </c>
      <c r="B178" t="s">
        <v>256</v>
      </c>
      <c r="C178" s="12">
        <v>6.1</v>
      </c>
      <c r="D178" s="12">
        <v>5.4</v>
      </c>
      <c r="F178" s="39">
        <v>1934.3122676579924</v>
      </c>
      <c r="G178" s="39">
        <v>1712.3420074349444</v>
      </c>
    </row>
    <row r="179" spans="1:7" x14ac:dyDescent="0.35">
      <c r="A179" t="s">
        <v>251</v>
      </c>
      <c r="B179" t="s">
        <v>261</v>
      </c>
      <c r="C179" s="12">
        <v>6.5</v>
      </c>
      <c r="D179" s="12">
        <v>5.4</v>
      </c>
      <c r="F179" s="39">
        <v>2061.1524163568774</v>
      </c>
      <c r="G179" s="39">
        <v>1712.3420074349444</v>
      </c>
    </row>
    <row r="180" spans="1:7" x14ac:dyDescent="0.35">
      <c r="A180" t="s">
        <v>251</v>
      </c>
      <c r="B180" t="s">
        <v>265</v>
      </c>
      <c r="C180" s="12">
        <v>6.1</v>
      </c>
      <c r="D180" s="12">
        <v>5.0999999999999996</v>
      </c>
      <c r="F180" s="39">
        <v>1934.3122676579924</v>
      </c>
      <c r="G180" s="39">
        <v>1617.2118959107804</v>
      </c>
    </row>
    <row r="181" spans="1:7" x14ac:dyDescent="0.35">
      <c r="A181" t="s">
        <v>251</v>
      </c>
      <c r="B181" t="s">
        <v>269</v>
      </c>
      <c r="C181" s="12">
        <v>6.6</v>
      </c>
      <c r="D181" s="12">
        <v>5.8</v>
      </c>
      <c r="F181" s="39">
        <v>2092.8624535315985</v>
      </c>
      <c r="G181" s="39">
        <v>1839.1821561338288</v>
      </c>
    </row>
    <row r="182" spans="1:7" x14ac:dyDescent="0.35">
      <c r="A182" t="s">
        <v>251</v>
      </c>
      <c r="B182" t="s">
        <v>273</v>
      </c>
      <c r="C182" s="12">
        <v>6.8</v>
      </c>
      <c r="D182" s="12">
        <v>5.7</v>
      </c>
      <c r="F182" s="39">
        <v>2156.282527881041</v>
      </c>
      <c r="G182" s="39">
        <v>1807.472118959108</v>
      </c>
    </row>
    <row r="183" spans="1:7" x14ac:dyDescent="0.35">
      <c r="A183" t="s">
        <v>251</v>
      </c>
      <c r="B183" t="s">
        <v>276</v>
      </c>
      <c r="C183" s="12">
        <v>6.8</v>
      </c>
      <c r="D183" s="12">
        <v>5.9</v>
      </c>
      <c r="F183" s="39">
        <v>2156.282527881041</v>
      </c>
      <c r="G183" s="39">
        <v>1870.8921933085505</v>
      </c>
    </row>
    <row r="184" spans="1:7" x14ac:dyDescent="0.35">
      <c r="A184" t="s">
        <v>251</v>
      </c>
      <c r="B184" t="s">
        <v>279</v>
      </c>
      <c r="C184" s="12">
        <v>6.2</v>
      </c>
      <c r="D184" s="12">
        <v>5.2</v>
      </c>
      <c r="F184" s="39">
        <v>1966.0223048327139</v>
      </c>
      <c r="G184" s="39">
        <v>1648.9219330855021</v>
      </c>
    </row>
    <row r="185" spans="1:7" x14ac:dyDescent="0.35">
      <c r="A185" t="s">
        <v>251</v>
      </c>
      <c r="B185" t="s">
        <v>282</v>
      </c>
      <c r="C185" s="12">
        <v>6.8</v>
      </c>
      <c r="D185" s="12">
        <v>5.7</v>
      </c>
      <c r="F185" s="39">
        <v>2156.282527881041</v>
      </c>
      <c r="G185" s="39">
        <v>1807.472118959108</v>
      </c>
    </row>
    <row r="186" spans="1:7" x14ac:dyDescent="0.35">
      <c r="A186" t="s">
        <v>251</v>
      </c>
      <c r="B186" t="s">
        <v>277</v>
      </c>
      <c r="C186" s="12">
        <v>6.6</v>
      </c>
      <c r="D186" s="12">
        <v>5.2</v>
      </c>
      <c r="F186" s="39">
        <v>2092.8624535315985</v>
      </c>
      <c r="G186" s="39">
        <v>1648.9219330855021</v>
      </c>
    </row>
    <row r="187" spans="1:7" x14ac:dyDescent="0.35">
      <c r="A187" t="s">
        <v>251</v>
      </c>
      <c r="B187" t="s">
        <v>288</v>
      </c>
      <c r="C187" s="12">
        <v>4.9000000000000004</v>
      </c>
      <c r="D187" s="12">
        <v>4.3</v>
      </c>
      <c r="F187" s="39">
        <v>1553.7918215613386</v>
      </c>
      <c r="G187" s="39">
        <v>1363.531598513011</v>
      </c>
    </row>
    <row r="188" spans="1:7" x14ac:dyDescent="0.35">
      <c r="A188" t="s">
        <v>251</v>
      </c>
      <c r="B188" t="s">
        <v>292</v>
      </c>
      <c r="C188" s="12">
        <v>6.1</v>
      </c>
      <c r="D188" s="12">
        <v>5.3</v>
      </c>
      <c r="F188" s="39">
        <v>1934.3122676579924</v>
      </c>
      <c r="G188" s="39">
        <v>1680.6319702602229</v>
      </c>
    </row>
    <row r="189" spans="1:7" x14ac:dyDescent="0.35">
      <c r="A189" t="s">
        <v>251</v>
      </c>
      <c r="B189" t="s">
        <v>295</v>
      </c>
      <c r="C189" s="12">
        <v>6.5</v>
      </c>
      <c r="D189" s="12">
        <v>5.6</v>
      </c>
      <c r="F189" s="39">
        <v>2061.1524163568774</v>
      </c>
      <c r="G189" s="39">
        <v>1775.7620817843863</v>
      </c>
    </row>
    <row r="190" spans="1:7" x14ac:dyDescent="0.35">
      <c r="A190" t="s">
        <v>251</v>
      </c>
      <c r="B190" t="s">
        <v>299</v>
      </c>
      <c r="C190" s="12">
        <v>6.3</v>
      </c>
      <c r="D190" s="12">
        <v>5.3</v>
      </c>
      <c r="F190" s="39">
        <v>1997.7323420074349</v>
      </c>
      <c r="G190" s="39">
        <v>1680.6319702602229</v>
      </c>
    </row>
    <row r="191" spans="1:7" x14ac:dyDescent="0.35">
      <c r="A191" t="s">
        <v>251</v>
      </c>
      <c r="B191" t="s">
        <v>303</v>
      </c>
      <c r="C191" s="12">
        <v>6.6</v>
      </c>
      <c r="D191" s="12">
        <v>5.8</v>
      </c>
      <c r="F191" s="39">
        <v>2092.8624535315985</v>
      </c>
      <c r="G191" s="39">
        <v>1839.1821561338288</v>
      </c>
    </row>
    <row r="192" spans="1:7" x14ac:dyDescent="0.35">
      <c r="A192" t="s">
        <v>251</v>
      </c>
      <c r="B192" t="s">
        <v>307</v>
      </c>
      <c r="C192" s="12">
        <v>6.8</v>
      </c>
      <c r="D192" s="12">
        <v>5.5</v>
      </c>
      <c r="F192" s="39">
        <v>2156.282527881041</v>
      </c>
      <c r="G192" s="39">
        <v>1744.0520446096655</v>
      </c>
    </row>
    <row r="193" spans="1:7" x14ac:dyDescent="0.35">
      <c r="A193" t="s">
        <v>251</v>
      </c>
      <c r="B193" t="s">
        <v>311</v>
      </c>
      <c r="C193" s="12">
        <v>5.6</v>
      </c>
      <c r="D193" s="12">
        <v>5</v>
      </c>
      <c r="F193" s="39">
        <v>1775.7620817843863</v>
      </c>
      <c r="G193" s="39">
        <v>1585.5018587360596</v>
      </c>
    </row>
    <row r="194" spans="1:7" x14ac:dyDescent="0.35">
      <c r="A194" t="s">
        <v>251</v>
      </c>
      <c r="B194" t="s">
        <v>315</v>
      </c>
      <c r="C194" s="12">
        <v>6.6</v>
      </c>
      <c r="D194" s="12">
        <v>5.4</v>
      </c>
      <c r="F194" s="39">
        <v>2092.8624535315985</v>
      </c>
      <c r="G194" s="39">
        <v>1712.3420074349444</v>
      </c>
    </row>
    <row r="195" spans="1:7" x14ac:dyDescent="0.35">
      <c r="A195" t="s">
        <v>251</v>
      </c>
      <c r="B195" t="s">
        <v>318</v>
      </c>
      <c r="C195" s="12">
        <v>6.9</v>
      </c>
      <c r="D195" s="12">
        <v>5.6</v>
      </c>
      <c r="F195" s="39">
        <v>2187.9925650557625</v>
      </c>
      <c r="G195" s="39">
        <v>1775.7620817843863</v>
      </c>
    </row>
    <row r="196" spans="1:7" x14ac:dyDescent="0.35">
      <c r="A196" t="s">
        <v>251</v>
      </c>
      <c r="B196" t="s">
        <v>322</v>
      </c>
      <c r="C196" s="12">
        <v>6.9</v>
      </c>
      <c r="D196" s="12">
        <v>5.7</v>
      </c>
      <c r="F196" s="39">
        <v>2187.9925650557625</v>
      </c>
      <c r="G196" s="39">
        <v>1807.472118959108</v>
      </c>
    </row>
    <row r="197" spans="1:7" x14ac:dyDescent="0.35">
      <c r="A197" t="s">
        <v>251</v>
      </c>
      <c r="B197" t="s">
        <v>326</v>
      </c>
      <c r="C197" s="12">
        <v>6.4</v>
      </c>
      <c r="D197" s="12">
        <v>4.9000000000000004</v>
      </c>
      <c r="F197" s="39">
        <v>2029.4423791821564</v>
      </c>
      <c r="G197" s="39">
        <v>1553.7918215613386</v>
      </c>
    </row>
    <row r="198" spans="1:7" x14ac:dyDescent="0.35">
      <c r="A198" t="s">
        <v>329</v>
      </c>
      <c r="B198" t="s">
        <v>330</v>
      </c>
      <c r="C198" s="12">
        <v>6.4</v>
      </c>
      <c r="D198" s="12">
        <v>5.5</v>
      </c>
      <c r="F198" s="39">
        <v>2029.4423791821564</v>
      </c>
      <c r="G198" s="39">
        <v>1744.0520446096655</v>
      </c>
    </row>
    <row r="199" spans="1:7" x14ac:dyDescent="0.35">
      <c r="A199" t="s">
        <v>334</v>
      </c>
      <c r="B199" t="s">
        <v>335</v>
      </c>
      <c r="C199" s="12">
        <v>4.4000000000000004</v>
      </c>
      <c r="D199" s="12">
        <v>4</v>
      </c>
      <c r="F199" s="39">
        <v>1395.2416356877325</v>
      </c>
      <c r="G199" s="39">
        <v>1268.4014869888476</v>
      </c>
    </row>
    <row r="200" spans="1:7" x14ac:dyDescent="0.35">
      <c r="A200" t="s">
        <v>334</v>
      </c>
      <c r="B200" t="s">
        <v>339</v>
      </c>
      <c r="C200" s="12">
        <v>5</v>
      </c>
      <c r="D200" s="12">
        <v>4.7</v>
      </c>
      <c r="F200" s="39">
        <v>1585.5018587360596</v>
      </c>
      <c r="G200" s="39">
        <v>1490.371747211896</v>
      </c>
    </row>
    <row r="201" spans="1:7" x14ac:dyDescent="0.35">
      <c r="A201" t="s">
        <v>342</v>
      </c>
      <c r="B201" t="s">
        <v>343</v>
      </c>
      <c r="C201" s="12">
        <v>6.7</v>
      </c>
      <c r="D201" s="12">
        <v>5.9</v>
      </c>
      <c r="F201" s="39">
        <v>2124.57249070632</v>
      </c>
      <c r="G201" s="39">
        <v>1870.8921933085505</v>
      </c>
    </row>
    <row r="202" spans="1:7" x14ac:dyDescent="0.35">
      <c r="A202" t="s">
        <v>342</v>
      </c>
      <c r="B202" t="s">
        <v>347</v>
      </c>
      <c r="C202" s="12">
        <v>6.8</v>
      </c>
      <c r="D202" s="12">
        <v>5.0999999999999996</v>
      </c>
      <c r="F202" s="39">
        <v>2156.282527881041</v>
      </c>
      <c r="G202" s="39">
        <v>1617.2118959107804</v>
      </c>
    </row>
    <row r="203" spans="1:7" x14ac:dyDescent="0.35">
      <c r="A203" t="s">
        <v>342</v>
      </c>
      <c r="B203" t="s">
        <v>350</v>
      </c>
      <c r="C203" s="12">
        <v>6.8</v>
      </c>
      <c r="D203" s="12">
        <v>5.4</v>
      </c>
      <c r="F203" s="39">
        <v>2156.282527881041</v>
      </c>
      <c r="G203" s="39">
        <v>1712.3420074349444</v>
      </c>
    </row>
    <row r="204" spans="1:7" x14ac:dyDescent="0.35">
      <c r="A204" t="s">
        <v>354</v>
      </c>
      <c r="B204" t="s">
        <v>355</v>
      </c>
      <c r="C204" s="12">
        <v>6.4</v>
      </c>
      <c r="D204" s="12">
        <v>5.5</v>
      </c>
      <c r="F204" s="39">
        <v>2029.4423791821564</v>
      </c>
      <c r="G204" s="39">
        <v>1744.0520446096655</v>
      </c>
    </row>
    <row r="205" spans="1:7" x14ac:dyDescent="0.35">
      <c r="A205" t="s">
        <v>354</v>
      </c>
      <c r="B205" t="s">
        <v>359</v>
      </c>
      <c r="C205" s="12">
        <v>5.6</v>
      </c>
      <c r="D205" s="12">
        <v>4.4000000000000004</v>
      </c>
      <c r="F205" s="39">
        <v>1775.7620817843863</v>
      </c>
      <c r="G205" s="39">
        <v>1395.2416356877325</v>
      </c>
    </row>
    <row r="206" spans="1:7" x14ac:dyDescent="0.35">
      <c r="A206" t="s">
        <v>363</v>
      </c>
      <c r="B206" t="s">
        <v>364</v>
      </c>
      <c r="C206" s="12">
        <v>4.2</v>
      </c>
      <c r="D206" s="12">
        <v>2.8</v>
      </c>
      <c r="F206" s="39">
        <v>1331.8215613382902</v>
      </c>
      <c r="G206" s="39">
        <v>887.88104089219314</v>
      </c>
    </row>
    <row r="207" spans="1:7" x14ac:dyDescent="0.35">
      <c r="A207" t="s">
        <v>368</v>
      </c>
      <c r="B207" t="s">
        <v>369</v>
      </c>
      <c r="C207" s="12">
        <v>6.8</v>
      </c>
      <c r="D207" s="12">
        <v>5.5</v>
      </c>
      <c r="F207" s="39">
        <v>2156.282527881041</v>
      </c>
      <c r="G207" s="39">
        <v>1744.0520446096655</v>
      </c>
    </row>
    <row r="208" spans="1:7" x14ac:dyDescent="0.35">
      <c r="A208" t="s">
        <v>373</v>
      </c>
      <c r="B208" t="s">
        <v>374</v>
      </c>
      <c r="C208" s="12">
        <v>5.6</v>
      </c>
      <c r="D208" s="12">
        <v>4.2</v>
      </c>
      <c r="F208" s="39">
        <v>1775.7620817843863</v>
      </c>
      <c r="G208" s="39">
        <v>1331.8215613382902</v>
      </c>
    </row>
    <row r="209" spans="1:7" x14ac:dyDescent="0.35">
      <c r="A209" t="s">
        <v>373</v>
      </c>
      <c r="B209" t="s">
        <v>378</v>
      </c>
      <c r="C209" s="12">
        <v>7.1</v>
      </c>
      <c r="D209" s="12">
        <v>5.4</v>
      </c>
      <c r="F209" s="39">
        <v>2251.4126394052041</v>
      </c>
      <c r="G209" s="39">
        <v>1712.3420074349444</v>
      </c>
    </row>
    <row r="210" spans="1:7" x14ac:dyDescent="0.35">
      <c r="A210" t="s">
        <v>373</v>
      </c>
      <c r="B210" t="s">
        <v>382</v>
      </c>
      <c r="C210" s="12">
        <v>5.3</v>
      </c>
      <c r="D210" s="12">
        <v>3.6</v>
      </c>
      <c r="F210" s="39">
        <v>1680.6319702602229</v>
      </c>
      <c r="G210" s="39">
        <v>1141.5613382899628</v>
      </c>
    </row>
    <row r="211" spans="1:7" x14ac:dyDescent="0.35">
      <c r="A211" t="s">
        <v>386</v>
      </c>
      <c r="B211" t="s">
        <v>387</v>
      </c>
      <c r="C211" s="12">
        <v>4.5999999999999996</v>
      </c>
      <c r="D211" s="12">
        <v>3.5</v>
      </c>
      <c r="F211" s="39">
        <v>1458.6617100371745</v>
      </c>
      <c r="G211" s="39">
        <v>1109.8513011152418</v>
      </c>
    </row>
    <row r="212" spans="1:7" x14ac:dyDescent="0.35">
      <c r="A212" t="s">
        <v>386</v>
      </c>
      <c r="B212" t="s">
        <v>391</v>
      </c>
      <c r="C212" s="12">
        <v>5.6</v>
      </c>
      <c r="D212" s="12">
        <v>4.4000000000000004</v>
      </c>
      <c r="F212" s="39">
        <v>1775.7620817843863</v>
      </c>
      <c r="G212" s="39">
        <v>1395.2416356877325</v>
      </c>
    </row>
    <row r="213" spans="1:7" x14ac:dyDescent="0.35">
      <c r="A213" t="s">
        <v>386</v>
      </c>
      <c r="B213" t="s">
        <v>394</v>
      </c>
      <c r="C213" s="12">
        <v>4.5999999999999996</v>
      </c>
      <c r="D213" s="12">
        <v>3.8</v>
      </c>
      <c r="F213" s="39">
        <v>1458.6617100371745</v>
      </c>
      <c r="G213" s="39">
        <v>1204.9814126394051</v>
      </c>
    </row>
    <row r="214" spans="1:7" x14ac:dyDescent="0.35">
      <c r="A214" t="s">
        <v>386</v>
      </c>
      <c r="B214" t="s">
        <v>397</v>
      </c>
      <c r="C214" s="12">
        <v>3.7</v>
      </c>
      <c r="D214" s="12">
        <v>3.2</v>
      </c>
      <c r="F214" s="39">
        <v>1173.2713754646841</v>
      </c>
      <c r="G214" s="39">
        <v>1014.7211895910782</v>
      </c>
    </row>
    <row r="215" spans="1:7" x14ac:dyDescent="0.35">
      <c r="A215" t="s">
        <v>386</v>
      </c>
      <c r="B215" t="s">
        <v>401</v>
      </c>
      <c r="C215" s="12">
        <v>4.5999999999999996</v>
      </c>
      <c r="D215" s="12">
        <v>3.6</v>
      </c>
      <c r="F215" s="39">
        <v>1458.6617100371745</v>
      </c>
      <c r="G215" s="39">
        <v>1141.5613382899628</v>
      </c>
    </row>
    <row r="216" spans="1:7" x14ac:dyDescent="0.35">
      <c r="A216" t="s">
        <v>405</v>
      </c>
      <c r="B216" t="s">
        <v>406</v>
      </c>
      <c r="C216" s="12">
        <v>5.7</v>
      </c>
      <c r="D216" s="12">
        <v>4.5</v>
      </c>
      <c r="F216" s="39">
        <v>1807.472118959108</v>
      </c>
      <c r="G216" s="39">
        <v>1426.9516728624535</v>
      </c>
    </row>
    <row r="217" spans="1:7" x14ac:dyDescent="0.35">
      <c r="A217" t="s">
        <v>410</v>
      </c>
      <c r="B217" t="s">
        <v>411</v>
      </c>
      <c r="C217" s="12">
        <v>6.6</v>
      </c>
      <c r="D217" s="12">
        <v>5.3</v>
      </c>
      <c r="F217" s="39">
        <v>2092.8624535315985</v>
      </c>
      <c r="G217" s="39">
        <v>1680.6319702602229</v>
      </c>
    </row>
    <row r="218" spans="1:7" x14ac:dyDescent="0.35">
      <c r="A218" t="s">
        <v>415</v>
      </c>
      <c r="B218" t="s">
        <v>416</v>
      </c>
      <c r="C218" s="12">
        <v>5</v>
      </c>
      <c r="D218" s="12">
        <v>4.2</v>
      </c>
      <c r="F218" s="39">
        <v>1585.5018587360596</v>
      </c>
      <c r="G218" s="39">
        <v>1331.8215613382902</v>
      </c>
    </row>
    <row r="219" spans="1:7" x14ac:dyDescent="0.35">
      <c r="A219" t="s">
        <v>192</v>
      </c>
      <c r="B219" t="s">
        <v>193</v>
      </c>
      <c r="C219" s="12">
        <v>6.5</v>
      </c>
      <c r="D219" s="12">
        <v>5.8</v>
      </c>
      <c r="F219" s="39">
        <v>2061.1524163568774</v>
      </c>
      <c r="G219" s="39">
        <v>1839.1821561338288</v>
      </c>
    </row>
    <row r="220" spans="1:7" x14ac:dyDescent="0.35">
      <c r="A220" t="s">
        <v>197</v>
      </c>
      <c r="B220" t="s">
        <v>198</v>
      </c>
      <c r="C220" s="12">
        <v>6.9</v>
      </c>
      <c r="D220" s="12">
        <v>6.3</v>
      </c>
      <c r="F220" s="39">
        <v>2187.9925650557625</v>
      </c>
      <c r="G220" s="39">
        <v>1997.7323420074349</v>
      </c>
    </row>
    <row r="221" spans="1:7" x14ac:dyDescent="0.35">
      <c r="A221" t="s">
        <v>197</v>
      </c>
      <c r="B221" t="s">
        <v>203</v>
      </c>
      <c r="C221" s="12">
        <v>6.2</v>
      </c>
      <c r="D221" s="12">
        <v>5.5</v>
      </c>
      <c r="F221" s="39">
        <v>1966.0223048327139</v>
      </c>
      <c r="G221" s="39">
        <v>1744.0520446096655</v>
      </c>
    </row>
    <row r="222" spans="1:7" x14ac:dyDescent="0.35">
      <c r="A222" t="s">
        <v>197</v>
      </c>
      <c r="B222" t="s">
        <v>208</v>
      </c>
      <c r="C222" s="12">
        <v>6.3</v>
      </c>
      <c r="D222" s="12">
        <v>5.3</v>
      </c>
      <c r="F222" s="39">
        <v>1997.7323420074349</v>
      </c>
      <c r="G222" s="39">
        <v>1680.6319702602229</v>
      </c>
    </row>
    <row r="223" spans="1:7" x14ac:dyDescent="0.35">
      <c r="A223" t="s">
        <v>197</v>
      </c>
      <c r="B223" t="s">
        <v>213</v>
      </c>
      <c r="C223" s="12">
        <v>6.2</v>
      </c>
      <c r="D223" s="12">
        <v>5.5</v>
      </c>
      <c r="F223" s="39">
        <v>1966.0223048327139</v>
      </c>
      <c r="G223" s="39">
        <v>1744.0520446096655</v>
      </c>
    </row>
    <row r="224" spans="1:7" x14ac:dyDescent="0.35">
      <c r="A224" t="s">
        <v>216</v>
      </c>
      <c r="B224" t="s">
        <v>217</v>
      </c>
      <c r="C224" s="12">
        <v>6</v>
      </c>
      <c r="D224" s="12">
        <v>4.7</v>
      </c>
      <c r="F224" s="39">
        <v>1902.6022304832713</v>
      </c>
      <c r="G224" s="39">
        <v>1490.371747211896</v>
      </c>
    </row>
    <row r="225" spans="1:7" x14ac:dyDescent="0.35">
      <c r="A225" t="s">
        <v>221</v>
      </c>
      <c r="B225" t="s">
        <v>222</v>
      </c>
      <c r="C225" s="12">
        <v>5.8</v>
      </c>
      <c r="D225" s="12">
        <v>4.9000000000000004</v>
      </c>
      <c r="F225" s="39">
        <v>1839.1821561338288</v>
      </c>
      <c r="G225" s="39">
        <v>1553.7918215613386</v>
      </c>
    </row>
    <row r="226" spans="1:7" x14ac:dyDescent="0.35">
      <c r="A226" t="s">
        <v>226</v>
      </c>
      <c r="B226" t="s">
        <v>227</v>
      </c>
      <c r="C226" s="12">
        <v>6.2</v>
      </c>
      <c r="D226" s="12">
        <v>5.6</v>
      </c>
      <c r="F226" s="39">
        <v>1966.0223048327139</v>
      </c>
      <c r="G226" s="39">
        <v>1775.7620817843863</v>
      </c>
    </row>
    <row r="227" spans="1:7" x14ac:dyDescent="0.35">
      <c r="A227" t="s">
        <v>232</v>
      </c>
      <c r="B227" t="s">
        <v>233</v>
      </c>
      <c r="C227" s="12">
        <v>6.5</v>
      </c>
      <c r="D227" s="12">
        <v>5.4</v>
      </c>
      <c r="F227" s="39">
        <v>2061.1524163568774</v>
      </c>
      <c r="G227" s="39">
        <v>1712.3420074349444</v>
      </c>
    </row>
    <row r="228" spans="1:7" x14ac:dyDescent="0.35">
      <c r="A228" t="s">
        <v>232</v>
      </c>
      <c r="B228" t="s">
        <v>237</v>
      </c>
      <c r="C228" s="12">
        <v>6.5</v>
      </c>
      <c r="D228" s="12">
        <v>4.9000000000000004</v>
      </c>
      <c r="F228" s="39">
        <v>2061.1524163568774</v>
      </c>
      <c r="G228" s="39">
        <v>1553.7918215613386</v>
      </c>
    </row>
    <row r="229" spans="1:7" x14ac:dyDescent="0.35">
      <c r="A229" t="s">
        <v>241</v>
      </c>
      <c r="B229" t="s">
        <v>242</v>
      </c>
      <c r="C229" s="12">
        <v>6.9</v>
      </c>
      <c r="D229" s="12">
        <v>5.8</v>
      </c>
      <c r="F229" s="39">
        <v>2187.9925650557625</v>
      </c>
      <c r="G229" s="39">
        <v>1839.1821561338288</v>
      </c>
    </row>
    <row r="230" spans="1:7" x14ac:dyDescent="0.35">
      <c r="A230" t="s">
        <v>247</v>
      </c>
      <c r="B230" t="s">
        <v>248</v>
      </c>
      <c r="C230" s="12">
        <v>4.9000000000000004</v>
      </c>
      <c r="D230" s="12">
        <v>3.2</v>
      </c>
      <c r="F230" s="39">
        <v>1553.7918215613386</v>
      </c>
      <c r="G230" s="39">
        <v>1014.7211895910782</v>
      </c>
    </row>
    <row r="231" spans="1:7" x14ac:dyDescent="0.35">
      <c r="A231" t="s">
        <v>253</v>
      </c>
      <c r="B231" t="s">
        <v>254</v>
      </c>
      <c r="C231" s="12">
        <v>6</v>
      </c>
      <c r="D231" s="12">
        <v>4.5</v>
      </c>
      <c r="F231" s="39">
        <v>1902.6022304832713</v>
      </c>
      <c r="G231" s="39">
        <v>1426.9516728624535</v>
      </c>
    </row>
    <row r="232" spans="1:7" x14ac:dyDescent="0.35">
      <c r="A232" t="s">
        <v>257</v>
      </c>
      <c r="B232" t="s">
        <v>258</v>
      </c>
      <c r="C232" s="12">
        <v>6.8</v>
      </c>
      <c r="D232" s="12">
        <v>5.9</v>
      </c>
      <c r="F232" s="39">
        <v>2156.282527881041</v>
      </c>
      <c r="G232" s="39">
        <v>1870.8921933085505</v>
      </c>
    </row>
    <row r="233" spans="1:7" x14ac:dyDescent="0.35">
      <c r="A233" t="s">
        <v>262</v>
      </c>
      <c r="B233" t="s">
        <v>263</v>
      </c>
      <c r="C233" s="12">
        <v>5.6</v>
      </c>
      <c r="D233" s="12">
        <v>4.8</v>
      </c>
      <c r="F233" s="39">
        <v>1775.7620817843863</v>
      </c>
      <c r="G233" s="39">
        <v>1522.0817843866171</v>
      </c>
    </row>
    <row r="234" spans="1:7" x14ac:dyDescent="0.35">
      <c r="A234" t="s">
        <v>266</v>
      </c>
      <c r="B234" t="s">
        <v>267</v>
      </c>
      <c r="C234" s="12">
        <v>4.8</v>
      </c>
      <c r="D234" s="12">
        <v>3.3</v>
      </c>
      <c r="F234" s="39">
        <v>1522.0817843866171</v>
      </c>
      <c r="G234" s="39">
        <v>1046.4312267657992</v>
      </c>
    </row>
    <row r="235" spans="1:7" x14ac:dyDescent="0.35">
      <c r="A235" t="s">
        <v>270</v>
      </c>
      <c r="B235" t="s">
        <v>271</v>
      </c>
      <c r="C235" s="12">
        <v>6.2</v>
      </c>
      <c r="D235" s="12">
        <v>5.5</v>
      </c>
      <c r="F235" s="39">
        <v>1966.0223048327139</v>
      </c>
      <c r="G235" s="39">
        <v>1744.0520446096655</v>
      </c>
    </row>
    <row r="236" spans="1:7" x14ac:dyDescent="0.35">
      <c r="A236" t="s">
        <v>270</v>
      </c>
      <c r="B236" t="s">
        <v>274</v>
      </c>
      <c r="C236" s="12">
        <v>6.7</v>
      </c>
      <c r="D236" s="12">
        <v>5.9</v>
      </c>
      <c r="F236" s="39">
        <v>2124.57249070632</v>
      </c>
      <c r="G236" s="39">
        <v>1870.8921933085505</v>
      </c>
    </row>
    <row r="237" spans="1:7" x14ac:dyDescent="0.35">
      <c r="A237" t="s">
        <v>270</v>
      </c>
      <c r="B237" t="s">
        <v>277</v>
      </c>
      <c r="C237" s="12">
        <v>6.3</v>
      </c>
      <c r="D237" s="12">
        <v>5.5</v>
      </c>
      <c r="F237" s="39">
        <v>1997.7323420074349</v>
      </c>
      <c r="G237" s="39">
        <v>1744.0520446096655</v>
      </c>
    </row>
    <row r="238" spans="1:7" x14ac:dyDescent="0.35">
      <c r="A238" t="s">
        <v>270</v>
      </c>
      <c r="B238" t="s">
        <v>280</v>
      </c>
      <c r="C238" s="12">
        <v>6.1</v>
      </c>
      <c r="D238" s="12">
        <v>5.7</v>
      </c>
      <c r="F238" s="39">
        <v>1934.3122676579924</v>
      </c>
      <c r="G238" s="39">
        <v>1807.472118959108</v>
      </c>
    </row>
    <row r="239" spans="1:7" x14ac:dyDescent="0.35">
      <c r="A239" t="s">
        <v>270</v>
      </c>
      <c r="B239" t="s">
        <v>283</v>
      </c>
      <c r="C239" s="12">
        <v>5.8</v>
      </c>
      <c r="D239" s="12">
        <v>5.0999999999999996</v>
      </c>
      <c r="F239" s="39">
        <v>1839.1821561338288</v>
      </c>
      <c r="G239" s="39">
        <v>1617.2118959107804</v>
      </c>
    </row>
    <row r="240" spans="1:7" x14ac:dyDescent="0.35">
      <c r="A240" t="s">
        <v>270</v>
      </c>
      <c r="B240" t="s">
        <v>286</v>
      </c>
      <c r="C240" s="12">
        <v>6</v>
      </c>
      <c r="D240" s="12">
        <v>5.5</v>
      </c>
      <c r="F240" s="39">
        <v>1902.6022304832713</v>
      </c>
      <c r="G240" s="39">
        <v>1744.0520446096655</v>
      </c>
    </row>
    <row r="241" spans="1:7" x14ac:dyDescent="0.35">
      <c r="A241" t="s">
        <v>270</v>
      </c>
      <c r="B241" t="s">
        <v>289</v>
      </c>
      <c r="C241" s="12">
        <v>6.5</v>
      </c>
      <c r="D241" s="12">
        <v>5.8</v>
      </c>
      <c r="F241" s="39">
        <v>2061.1524163568774</v>
      </c>
      <c r="G241" s="39">
        <v>1839.1821561338288</v>
      </c>
    </row>
    <row r="242" spans="1:7" x14ac:dyDescent="0.35">
      <c r="A242" t="s">
        <v>270</v>
      </c>
      <c r="B242" t="s">
        <v>293</v>
      </c>
      <c r="C242" s="12">
        <v>6.8</v>
      </c>
      <c r="D242" s="12">
        <v>6</v>
      </c>
      <c r="F242" s="39">
        <v>2156.282527881041</v>
      </c>
      <c r="G242" s="39">
        <v>1902.6022304832713</v>
      </c>
    </row>
    <row r="243" spans="1:7" x14ac:dyDescent="0.35">
      <c r="A243" t="s">
        <v>296</v>
      </c>
      <c r="B243" t="s">
        <v>297</v>
      </c>
      <c r="C243" s="12">
        <v>5.8</v>
      </c>
      <c r="D243" s="12">
        <v>5.0999999999999996</v>
      </c>
      <c r="F243" s="39">
        <v>1839.1821561338288</v>
      </c>
      <c r="G243" s="39">
        <v>1617.2118959107804</v>
      </c>
    </row>
    <row r="244" spans="1:7" x14ac:dyDescent="0.35">
      <c r="A244" t="s">
        <v>300</v>
      </c>
      <c r="B244" t="s">
        <v>301</v>
      </c>
      <c r="C244" s="12">
        <v>7.1</v>
      </c>
      <c r="D244" s="12">
        <v>5.4</v>
      </c>
      <c r="F244" s="39">
        <v>2251.4126394052041</v>
      </c>
      <c r="G244" s="39">
        <v>1712.3420074349444</v>
      </c>
    </row>
    <row r="245" spans="1:7" x14ac:dyDescent="0.35">
      <c r="A245" t="s">
        <v>304</v>
      </c>
      <c r="B245" t="s">
        <v>305</v>
      </c>
      <c r="C245" s="12">
        <v>5.6</v>
      </c>
      <c r="D245" s="12">
        <v>5</v>
      </c>
      <c r="F245" s="39">
        <v>1775.7620817843863</v>
      </c>
      <c r="G245" s="39">
        <v>1585.5018587360596</v>
      </c>
    </row>
    <row r="246" spans="1:7" x14ac:dyDescent="0.35">
      <c r="A246" t="s">
        <v>308</v>
      </c>
      <c r="B246" t="s">
        <v>309</v>
      </c>
      <c r="C246" s="12">
        <v>4.7</v>
      </c>
      <c r="D246" s="12">
        <v>2.9</v>
      </c>
      <c r="F246" s="39">
        <v>1490.371747211896</v>
      </c>
      <c r="G246" s="39">
        <v>919.59107806691441</v>
      </c>
    </row>
    <row r="247" spans="1:7" x14ac:dyDescent="0.35">
      <c r="A247" t="s">
        <v>312</v>
      </c>
      <c r="B247" t="s">
        <v>313</v>
      </c>
      <c r="C247" s="12">
        <v>5.3</v>
      </c>
      <c r="D247" s="12">
        <v>4.2</v>
      </c>
      <c r="F247" s="39">
        <v>1680.6319702602229</v>
      </c>
      <c r="G247" s="39">
        <v>1331.8215613382902</v>
      </c>
    </row>
    <row r="248" spans="1:7" x14ac:dyDescent="0.35">
      <c r="A248" t="s">
        <v>312</v>
      </c>
      <c r="B248" t="s">
        <v>316</v>
      </c>
      <c r="C248" s="12">
        <v>4.9000000000000004</v>
      </c>
      <c r="D248" s="12">
        <v>3.1</v>
      </c>
      <c r="F248" s="39">
        <v>1553.7918215613386</v>
      </c>
      <c r="G248" s="39">
        <v>983.01115241635694</v>
      </c>
    </row>
    <row r="249" spans="1:7" x14ac:dyDescent="0.35">
      <c r="A249" t="s">
        <v>319</v>
      </c>
      <c r="B249" t="s">
        <v>320</v>
      </c>
      <c r="C249" s="12">
        <v>6.8</v>
      </c>
      <c r="D249" s="12">
        <v>6.2</v>
      </c>
      <c r="F249" s="39">
        <v>2156.282527881041</v>
      </c>
      <c r="G249" s="39">
        <v>1966.0223048327139</v>
      </c>
    </row>
    <row r="250" spans="1:7" x14ac:dyDescent="0.35">
      <c r="A250" t="s">
        <v>323</v>
      </c>
      <c r="B250" t="s">
        <v>324</v>
      </c>
      <c r="C250" s="12">
        <v>4.2</v>
      </c>
      <c r="D250" s="12">
        <v>2.9</v>
      </c>
      <c r="F250" s="39">
        <v>1331.8215613382902</v>
      </c>
      <c r="G250" s="39">
        <v>919.59107806691441</v>
      </c>
    </row>
    <row r="251" spans="1:7" x14ac:dyDescent="0.35">
      <c r="A251" t="s">
        <v>327</v>
      </c>
      <c r="B251" t="s">
        <v>328</v>
      </c>
      <c r="C251" s="12">
        <v>6.8</v>
      </c>
      <c r="D251" s="12">
        <v>5.8</v>
      </c>
      <c r="F251" s="39">
        <v>2156.282527881041</v>
      </c>
      <c r="G251" s="39">
        <v>1839.1821561338288</v>
      </c>
    </row>
    <row r="252" spans="1:7" x14ac:dyDescent="0.35">
      <c r="A252" t="s">
        <v>331</v>
      </c>
      <c r="B252" t="s">
        <v>332</v>
      </c>
      <c r="C252" s="12">
        <v>7.2</v>
      </c>
      <c r="D252" s="12">
        <v>6.7</v>
      </c>
      <c r="F252" s="39">
        <v>2283.1226765799256</v>
      </c>
      <c r="G252" s="39">
        <v>2124.57249070632</v>
      </c>
    </row>
    <row r="253" spans="1:7" x14ac:dyDescent="0.35">
      <c r="A253" t="s">
        <v>336</v>
      </c>
      <c r="B253" t="s">
        <v>337</v>
      </c>
      <c r="C253" s="12">
        <v>6.9</v>
      </c>
      <c r="D253" s="12">
        <v>5.6</v>
      </c>
      <c r="F253" s="39">
        <v>2187.9925650557625</v>
      </c>
      <c r="G253" s="39">
        <v>1775.7620817843863</v>
      </c>
    </row>
    <row r="254" spans="1:7" x14ac:dyDescent="0.35">
      <c r="A254" t="s">
        <v>336</v>
      </c>
      <c r="B254" t="s">
        <v>340</v>
      </c>
      <c r="C254" s="12">
        <v>6.4</v>
      </c>
      <c r="D254" s="12">
        <v>5.9</v>
      </c>
      <c r="F254" s="39">
        <v>2029.4423791821564</v>
      </c>
      <c r="G254" s="39">
        <v>1870.8921933085505</v>
      </c>
    </row>
    <row r="255" spans="1:7" x14ac:dyDescent="0.35">
      <c r="A255" t="s">
        <v>344</v>
      </c>
      <c r="B255" t="s">
        <v>345</v>
      </c>
      <c r="C255" s="12">
        <v>6.2</v>
      </c>
      <c r="D255" s="12">
        <v>5</v>
      </c>
      <c r="F255" s="39">
        <v>1966.0223048327139</v>
      </c>
      <c r="G255" s="39">
        <v>1585.5018587360596</v>
      </c>
    </row>
    <row r="256" spans="1:7" x14ac:dyDescent="0.35">
      <c r="A256" t="s">
        <v>344</v>
      </c>
      <c r="B256" t="s">
        <v>348</v>
      </c>
      <c r="C256" s="12">
        <v>6.6</v>
      </c>
      <c r="D256" s="12">
        <v>5.4</v>
      </c>
      <c r="F256" s="39">
        <v>2092.8624535315985</v>
      </c>
      <c r="G256" s="39">
        <v>1712.3420074349444</v>
      </c>
    </row>
    <row r="257" spans="1:7" x14ac:dyDescent="0.35">
      <c r="A257" t="s">
        <v>351</v>
      </c>
      <c r="B257" t="s">
        <v>352</v>
      </c>
      <c r="C257" s="12">
        <v>4.8</v>
      </c>
      <c r="D257" s="12">
        <v>3.4</v>
      </c>
      <c r="F257" s="39">
        <v>1522.0817843866171</v>
      </c>
      <c r="G257" s="39">
        <v>1078.1412639405205</v>
      </c>
    </row>
    <row r="258" spans="1:7" x14ac:dyDescent="0.35">
      <c r="A258" t="s">
        <v>356</v>
      </c>
      <c r="B258" t="s">
        <v>357</v>
      </c>
      <c r="C258" s="12">
        <v>5.3</v>
      </c>
      <c r="D258" s="12">
        <v>3.6</v>
      </c>
      <c r="F258" s="39">
        <v>1680.6319702602229</v>
      </c>
      <c r="G258" s="39">
        <v>1141.5613382899628</v>
      </c>
    </row>
    <row r="259" spans="1:7" x14ac:dyDescent="0.35">
      <c r="A259" t="s">
        <v>360</v>
      </c>
      <c r="B259" t="s">
        <v>361</v>
      </c>
      <c r="C259" s="12">
        <v>6.8</v>
      </c>
      <c r="D259" s="12">
        <v>5.2</v>
      </c>
      <c r="F259" s="39">
        <v>2156.282527881041</v>
      </c>
      <c r="G259" s="39">
        <v>1648.9219330855021</v>
      </c>
    </row>
    <row r="260" spans="1:7" x14ac:dyDescent="0.35">
      <c r="A260" t="s">
        <v>365</v>
      </c>
      <c r="B260" t="s">
        <v>366</v>
      </c>
      <c r="C260" s="12">
        <v>4.5999999999999996</v>
      </c>
      <c r="D260" s="12">
        <v>3.7</v>
      </c>
      <c r="F260" s="39">
        <v>1458.6617100371745</v>
      </c>
      <c r="G260" s="39">
        <v>1173.2713754646841</v>
      </c>
    </row>
    <row r="261" spans="1:7" x14ac:dyDescent="0.35">
      <c r="A261" t="s">
        <v>370</v>
      </c>
      <c r="B261" t="s">
        <v>371</v>
      </c>
      <c r="C261" s="12">
        <v>7.1</v>
      </c>
      <c r="D261" s="12">
        <v>5.0999999999999996</v>
      </c>
      <c r="F261" s="39">
        <v>2251.4126394052041</v>
      </c>
      <c r="G261" s="39">
        <v>1617.2118959107804</v>
      </c>
    </row>
    <row r="262" spans="1:7" x14ac:dyDescent="0.35">
      <c r="A262" t="s">
        <v>375</v>
      </c>
      <c r="B262" t="s">
        <v>376</v>
      </c>
      <c r="C262" s="12">
        <v>5.3</v>
      </c>
      <c r="D262" s="12">
        <v>4.8</v>
      </c>
      <c r="F262" s="39">
        <v>1680.6319702602229</v>
      </c>
      <c r="G262" s="39">
        <v>1522.0817843866171</v>
      </c>
    </row>
    <row r="263" spans="1:7" x14ac:dyDescent="0.35">
      <c r="A263" t="s">
        <v>379</v>
      </c>
      <c r="B263" t="s">
        <v>380</v>
      </c>
      <c r="C263" s="12">
        <v>5.7</v>
      </c>
      <c r="D263" s="12">
        <v>4.9000000000000004</v>
      </c>
      <c r="F263" s="39">
        <v>1807.472118959108</v>
      </c>
      <c r="G263" s="39">
        <v>1553.7918215613386</v>
      </c>
    </row>
    <row r="264" spans="1:7" x14ac:dyDescent="0.35">
      <c r="A264" t="s">
        <v>383</v>
      </c>
      <c r="B264" t="s">
        <v>384</v>
      </c>
      <c r="C264" s="12">
        <v>6.6</v>
      </c>
      <c r="D264" s="12">
        <v>5</v>
      </c>
      <c r="F264" s="39">
        <v>2092.8624535315985</v>
      </c>
      <c r="G264" s="39">
        <v>1585.5018587360596</v>
      </c>
    </row>
    <row r="265" spans="1:7" x14ac:dyDescent="0.35">
      <c r="A265" t="s">
        <v>388</v>
      </c>
      <c r="B265" t="s">
        <v>389</v>
      </c>
      <c r="C265" s="12">
        <v>6.4</v>
      </c>
      <c r="D265" s="12">
        <v>4.9000000000000004</v>
      </c>
      <c r="F265" s="39">
        <v>2029.4423791821564</v>
      </c>
      <c r="G265" s="39">
        <v>1553.7918215613386</v>
      </c>
    </row>
    <row r="266" spans="1:7" x14ac:dyDescent="0.35">
      <c r="A266" t="s">
        <v>388</v>
      </c>
      <c r="B266" t="s">
        <v>392</v>
      </c>
      <c r="C266" s="12">
        <v>6.1</v>
      </c>
      <c r="D266" s="12">
        <v>4.3</v>
      </c>
      <c r="F266" s="39">
        <v>1934.3122676579924</v>
      </c>
      <c r="G266" s="39">
        <v>1363.531598513011</v>
      </c>
    </row>
    <row r="267" spans="1:7" x14ac:dyDescent="0.35">
      <c r="A267" t="s">
        <v>388</v>
      </c>
      <c r="B267" t="s">
        <v>395</v>
      </c>
      <c r="C267" s="12">
        <v>6.6</v>
      </c>
      <c r="D267" s="12">
        <v>4.5</v>
      </c>
      <c r="F267" s="39">
        <v>2092.8624535315985</v>
      </c>
      <c r="G267" s="39">
        <v>1426.9516728624535</v>
      </c>
    </row>
    <row r="268" spans="1:7" x14ac:dyDescent="0.35">
      <c r="A268" t="s">
        <v>398</v>
      </c>
      <c r="B268" t="s">
        <v>399</v>
      </c>
      <c r="C268" s="12">
        <v>6.5</v>
      </c>
      <c r="D268" s="12">
        <v>5.5</v>
      </c>
      <c r="F268" s="39">
        <v>2061.1524163568774</v>
      </c>
      <c r="G268" s="39">
        <v>1744.0520446096655</v>
      </c>
    </row>
    <row r="269" spans="1:7" x14ac:dyDescent="0.35">
      <c r="A269" t="s">
        <v>402</v>
      </c>
      <c r="B269" t="s">
        <v>403</v>
      </c>
      <c r="C269" s="12">
        <v>5.5</v>
      </c>
      <c r="D269" s="12">
        <v>3.7</v>
      </c>
      <c r="F269" s="39">
        <v>1744.0520446096655</v>
      </c>
      <c r="G269" s="39">
        <v>1173.2713754646841</v>
      </c>
    </row>
    <row r="270" spans="1:7" x14ac:dyDescent="0.35">
      <c r="A270" t="s">
        <v>407</v>
      </c>
      <c r="B270" t="s">
        <v>408</v>
      </c>
      <c r="C270" s="12">
        <v>5</v>
      </c>
      <c r="D270" s="12">
        <v>4.5</v>
      </c>
      <c r="F270" s="39">
        <v>1585.5018587360596</v>
      </c>
      <c r="G270" s="39">
        <v>1426.9516728624535</v>
      </c>
    </row>
    <row r="271" spans="1:7" x14ac:dyDescent="0.35">
      <c r="A271" t="s">
        <v>412</v>
      </c>
      <c r="B271" t="s">
        <v>413</v>
      </c>
      <c r="C271" s="12">
        <v>7</v>
      </c>
      <c r="D271" s="12">
        <v>6.3</v>
      </c>
      <c r="F271" s="39">
        <v>2219.7026022304835</v>
      </c>
      <c r="G271" s="39">
        <v>1997.7323420074349</v>
      </c>
    </row>
    <row r="272" spans="1:7" x14ac:dyDescent="0.35">
      <c r="A272" t="s">
        <v>417</v>
      </c>
      <c r="B272" t="s">
        <v>418</v>
      </c>
      <c r="C272" s="12">
        <v>5.3</v>
      </c>
      <c r="D272" s="12">
        <v>4.5999999999999996</v>
      </c>
      <c r="F272" s="39">
        <v>1680.6319702602229</v>
      </c>
      <c r="G272" s="39">
        <v>1458.6617100371745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D9"/>
  <sheetViews>
    <sheetView workbookViewId="0">
      <selection activeCell="F8" sqref="F8"/>
    </sheetView>
  </sheetViews>
  <sheetFormatPr defaultRowHeight="14.5" x14ac:dyDescent="0.35"/>
  <cols>
    <col min="1" max="1" width="14.453125" customWidth="1"/>
    <col min="2" max="2" width="10.453125" bestFit="1" customWidth="1"/>
    <col min="3" max="3" width="16" customWidth="1"/>
    <col min="4" max="4" width="9.26953125" style="10"/>
  </cols>
  <sheetData>
    <row r="1" spans="1:4" x14ac:dyDescent="0.35">
      <c r="A1" s="105" t="s">
        <v>461</v>
      </c>
      <c r="B1" s="105"/>
      <c r="C1" s="105" t="s">
        <v>460</v>
      </c>
      <c r="D1" s="11"/>
    </row>
    <row r="2" spans="1:4" ht="16.5" x14ac:dyDescent="0.35">
      <c r="A2" s="109" t="s">
        <v>423</v>
      </c>
      <c r="B2" s="109" t="s">
        <v>519</v>
      </c>
      <c r="C2" s="109" t="s">
        <v>422</v>
      </c>
      <c r="D2" s="110" t="s">
        <v>520</v>
      </c>
    </row>
    <row r="3" spans="1:4" x14ac:dyDescent="0.35">
      <c r="A3" s="10">
        <f t="shared" ref="A3:A9" si="0">C3/10.76</f>
        <v>9.2936802973977706</v>
      </c>
      <c r="B3" s="11">
        <f t="shared" ref="B3:B9" si="1">D3*10.76</f>
        <v>2445.7521450271429</v>
      </c>
      <c r="C3">
        <v>100</v>
      </c>
      <c r="D3" s="11">
        <f xml:space="preserve"> 1020*C3^(-0.326)</f>
        <v>227.30038522557092</v>
      </c>
    </row>
    <row r="4" spans="1:4" x14ac:dyDescent="0.35">
      <c r="A4" s="10">
        <f t="shared" si="0"/>
        <v>18.587360594795541</v>
      </c>
      <c r="B4" s="11">
        <f t="shared" si="1"/>
        <v>1951.0871314481358</v>
      </c>
      <c r="C4">
        <v>200</v>
      </c>
      <c r="D4" s="11">
        <f t="shared" ref="D4:D9" si="2" xml:space="preserve"> 1020*C4^(-0.326)</f>
        <v>181.32780032045872</v>
      </c>
    </row>
    <row r="5" spans="1:4" x14ac:dyDescent="0.35">
      <c r="A5" s="10">
        <f t="shared" si="0"/>
        <v>46.468401486988846</v>
      </c>
      <c r="B5" s="11">
        <f t="shared" si="1"/>
        <v>1447.2655406064771</v>
      </c>
      <c r="C5">
        <v>500</v>
      </c>
      <c r="D5" s="11">
        <f t="shared" si="2"/>
        <v>134.50423239837147</v>
      </c>
    </row>
    <row r="6" spans="1:4" x14ac:dyDescent="0.35">
      <c r="A6" s="10">
        <f t="shared" si="0"/>
        <v>92.936802973977692</v>
      </c>
      <c r="B6" s="11">
        <f t="shared" si="1"/>
        <v>1154.5491957584636</v>
      </c>
      <c r="C6">
        <v>1000</v>
      </c>
      <c r="D6" s="11">
        <f t="shared" si="2"/>
        <v>107.30011112996874</v>
      </c>
    </row>
    <row r="7" spans="1:4" x14ac:dyDescent="0.35">
      <c r="A7" s="10">
        <f t="shared" si="0"/>
        <v>139.40520446096656</v>
      </c>
      <c r="B7" s="11">
        <f t="shared" si="1"/>
        <v>1011.5950431971374</v>
      </c>
      <c r="C7">
        <v>1500</v>
      </c>
      <c r="D7" s="11">
        <f t="shared" si="2"/>
        <v>94.014409219064817</v>
      </c>
    </row>
    <row r="8" spans="1:4" x14ac:dyDescent="0.35">
      <c r="A8" s="10">
        <f t="shared" si="0"/>
        <v>185.87360594795538</v>
      </c>
      <c r="B8" s="11">
        <f t="shared" si="1"/>
        <v>921.03612504166165</v>
      </c>
      <c r="C8">
        <v>2000</v>
      </c>
      <c r="D8" s="11">
        <f t="shared" si="2"/>
        <v>85.598152884912793</v>
      </c>
    </row>
    <row r="9" spans="1:4" x14ac:dyDescent="0.35">
      <c r="A9" s="10">
        <f t="shared" si="0"/>
        <v>278.81040892193312</v>
      </c>
      <c r="B9" s="11">
        <f t="shared" si="1"/>
        <v>806.99513032492962</v>
      </c>
      <c r="C9">
        <v>3000</v>
      </c>
      <c r="D9" s="11">
        <f t="shared" si="2"/>
        <v>74.999547427967443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EE807AA4E5B549AEB2CBAC99B4E43F" ma:contentTypeVersion="12" ma:contentTypeDescription="Create a new document." ma:contentTypeScope="" ma:versionID="9713230328526640e5283f9c9b476bb9">
  <xsd:schema xmlns:xsd="http://www.w3.org/2001/XMLSchema" xmlns:xs="http://www.w3.org/2001/XMLSchema" xmlns:p="http://schemas.microsoft.com/office/2006/metadata/properties" xmlns:ns3="0f847fc3-3a68-4604-ab2b-bff3c5f2d97b" xmlns:ns4="eddcfb59-95f7-4326-9d81-dc7693eba2f6" targetNamespace="http://schemas.microsoft.com/office/2006/metadata/properties" ma:root="true" ma:fieldsID="489c8f3544e32d7fec404eb3fafa60d9" ns3:_="" ns4:_="">
    <xsd:import namespace="0f847fc3-3a68-4604-ab2b-bff3c5f2d97b"/>
    <xsd:import namespace="eddcfb59-95f7-4326-9d81-dc7693eba2f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Location" minOccurs="0"/>
                <xsd:element ref="ns3:MediaServiceGenerationTime" minOccurs="0"/>
                <xsd:element ref="ns3:MediaServiceEventHashCode" minOccurs="0"/>
                <xsd:element ref="ns3:MediaServiceAutoTags" minOccurs="0"/>
                <xsd:element ref="ns3:_activity"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847fc3-3a68-4604-ab2b-bff3c5f2d9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_activity" ma:index="18" nillable="true" ma:displayName="_activity" ma:hidden="true" ma:internalName="_activity">
      <xsd:simpleType>
        <xsd:restriction base="dms:Note"/>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ddcfb59-95f7-4326-9d81-dc7693eba2f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0f847fc3-3a68-4604-ab2b-bff3c5f2d97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DC317B-DCB6-4B9F-8D90-8576FC6684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847fc3-3a68-4604-ab2b-bff3c5f2d97b"/>
    <ds:schemaRef ds:uri="eddcfb59-95f7-4326-9d81-dc7693eba2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4DDAF7-F207-4789-95F4-1B70CEBDDA84}">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eddcfb59-95f7-4326-9d81-dc7693eba2f6"/>
    <ds:schemaRef ds:uri="0f847fc3-3a68-4604-ab2b-bff3c5f2d97b"/>
    <ds:schemaRef ds:uri="http://www.w3.org/XML/1998/namespace"/>
  </ds:schemaRefs>
</ds:datastoreItem>
</file>

<file path=customXml/itemProps3.xml><?xml version="1.0" encoding="utf-8"?>
<ds:datastoreItem xmlns:ds="http://schemas.openxmlformats.org/officeDocument/2006/customXml" ds:itemID="{6F12B10E-F87E-43A4-9D2A-7F6CE45A81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Calculations (English Units)</vt:lpstr>
      <vt:lpstr>Calculations (Metric Units)</vt:lpstr>
      <vt:lpstr>Unit Conversions</vt:lpstr>
      <vt:lpstr>Hot Water Use</vt:lpstr>
      <vt:lpstr>Resource Data</vt:lpstr>
      <vt:lpstr>Cost Data</vt:lpstr>
    </vt:vector>
  </TitlesOfParts>
  <Company>Federal Energy Management Program (FEMP)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Solar Hot Water System Size and Life Cycle Costs Calculator</dc:title>
  <dc:subject>This tool calculates solar hot water system sizing and life cycle costs given site-specific inputs.</dc:subject>
  <dc:creator>renee</dc:creator>
  <cp:keywords>U.S. Department of Energy (DOE)</cp:keywords>
  <cp:lastModifiedBy>Blakley, Heidi</cp:lastModifiedBy>
  <dcterms:created xsi:type="dcterms:W3CDTF">2014-06-28T21:53:09Z</dcterms:created>
  <dcterms:modified xsi:type="dcterms:W3CDTF">2023-06-09T22:19:46Z</dcterms:modified>
  <cp:contentStatus>June 2023</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0x010100E2EE807AA4E5B549AEB2CBAC99B4E43F</vt:lpwstr>
  </property>
</Properties>
</file>